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P:\Budgets\2023-25 Budgets\2023-25 Biennial\Budget Comparisons\"/>
    </mc:Choice>
  </mc:AlternateContent>
  <xr:revisionPtr revIDLastSave="0" documentId="8_{35087483-F7EC-4170-A667-1E76117674C5}" xr6:coauthVersionLast="36" xr6:coauthVersionMax="36" xr10:uidLastSave="{00000000-0000-0000-0000-000000000000}"/>
  <bookViews>
    <workbookView xWindow="0" yWindow="0" windowWidth="28800" windowHeight="10425" xr2:uid="{FC3A9CEB-2C4F-49C0-B076-6D76122B47AD}"/>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3" i="1" l="1"/>
  <c r="M63" i="1"/>
  <c r="I63" i="1"/>
  <c r="E63" i="1"/>
  <c r="Q62" i="1"/>
  <c r="M62" i="1"/>
  <c r="I62" i="1"/>
  <c r="E61" i="1"/>
  <c r="Q60" i="1"/>
  <c r="M60" i="1"/>
  <c r="I60" i="1"/>
  <c r="E60" i="1"/>
  <c r="D50" i="1"/>
  <c r="C50" i="1"/>
  <c r="Q49" i="1"/>
  <c r="M49" i="1"/>
  <c r="Q48" i="1"/>
  <c r="M48" i="1"/>
  <c r="P47" i="1"/>
  <c r="O47" i="1"/>
  <c r="Q47" i="1" s="1"/>
  <c r="M47" i="1"/>
  <c r="Q46" i="1"/>
  <c r="M46" i="1"/>
  <c r="Q45" i="1"/>
  <c r="M45" i="1"/>
  <c r="Q44" i="1"/>
  <c r="M44" i="1"/>
  <c r="M43" i="1"/>
  <c r="Q42" i="1"/>
  <c r="M42" i="1"/>
  <c r="Q41" i="1"/>
  <c r="M41" i="1"/>
  <c r="Q40" i="1"/>
  <c r="M40" i="1"/>
  <c r="I40" i="1"/>
  <c r="Q39" i="1"/>
  <c r="M39" i="1"/>
  <c r="I39" i="1"/>
  <c r="Q38" i="1"/>
  <c r="M38" i="1"/>
  <c r="I38" i="1"/>
  <c r="Q37" i="1"/>
  <c r="Q36" i="1"/>
  <c r="M36" i="1"/>
  <c r="I36" i="1"/>
  <c r="E36" i="1"/>
  <c r="Q35" i="1"/>
  <c r="M35" i="1"/>
  <c r="I35" i="1"/>
  <c r="E35" i="1"/>
  <c r="Q34" i="1"/>
  <c r="M34" i="1"/>
  <c r="I34" i="1"/>
  <c r="E34" i="1"/>
  <c r="Q33" i="1"/>
  <c r="Q32" i="1"/>
  <c r="L32" i="1"/>
  <c r="K32" i="1"/>
  <c r="M32" i="1" s="1"/>
  <c r="I32" i="1"/>
  <c r="Q31" i="1"/>
  <c r="M31" i="1"/>
  <c r="I31" i="1"/>
  <c r="Q30" i="1"/>
  <c r="M30" i="1"/>
  <c r="I30" i="1"/>
  <c r="Q29" i="1"/>
  <c r="M29" i="1"/>
  <c r="I29" i="1"/>
  <c r="Q28" i="1"/>
  <c r="M28" i="1"/>
  <c r="I28" i="1"/>
  <c r="P27" i="1"/>
  <c r="O27" i="1"/>
  <c r="Q27" i="1" s="1"/>
  <c r="L27" i="1"/>
  <c r="L50" i="1" s="1"/>
  <c r="K27" i="1"/>
  <c r="H27" i="1"/>
  <c r="H50" i="1" s="1"/>
  <c r="G27" i="1"/>
  <c r="G50" i="1" s="1"/>
  <c r="Q26" i="1"/>
  <c r="M26" i="1"/>
  <c r="E26" i="1"/>
  <c r="Q25" i="1"/>
  <c r="M25" i="1"/>
  <c r="I25" i="1"/>
  <c r="Q24" i="1"/>
  <c r="P23" i="1"/>
  <c r="O23" i="1"/>
  <c r="H23" i="1"/>
  <c r="H51" i="1" s="1"/>
  <c r="H52" i="1" s="1"/>
  <c r="G23" i="1"/>
  <c r="G51" i="1" s="1"/>
  <c r="G52" i="1" s="1"/>
  <c r="D23" i="1"/>
  <c r="C23" i="1"/>
  <c r="Q22" i="1"/>
  <c r="Q21" i="1"/>
  <c r="M21" i="1"/>
  <c r="Q20" i="1"/>
  <c r="M20" i="1"/>
  <c r="I20" i="1"/>
  <c r="Q19" i="1"/>
  <c r="M19" i="1"/>
  <c r="Q18" i="1"/>
  <c r="M18" i="1"/>
  <c r="Q17" i="1"/>
  <c r="M17" i="1"/>
  <c r="Q16" i="1"/>
  <c r="M16" i="1"/>
  <c r="E16" i="1"/>
  <c r="Q15" i="1"/>
  <c r="M15" i="1"/>
  <c r="E15" i="1"/>
  <c r="Q14" i="1"/>
  <c r="L14" i="1"/>
  <c r="L23" i="1" s="1"/>
  <c r="K14" i="1"/>
  <c r="K23" i="1" s="1"/>
  <c r="I14" i="1"/>
  <c r="E14" i="1"/>
  <c r="Q13" i="1"/>
  <c r="M13" i="1"/>
  <c r="I13" i="1"/>
  <c r="E13" i="1"/>
  <c r="Q12" i="1"/>
  <c r="M12" i="1"/>
  <c r="E12" i="1"/>
  <c r="Q11" i="1"/>
  <c r="M11" i="1"/>
  <c r="E11" i="1"/>
  <c r="Q10" i="1"/>
  <c r="M10" i="1"/>
  <c r="E10" i="1"/>
  <c r="Q7" i="1"/>
  <c r="M7" i="1"/>
  <c r="I7" i="1"/>
  <c r="D7" i="1"/>
  <c r="C7" i="1"/>
  <c r="C51" i="1" s="1"/>
  <c r="C52" i="1" s="1"/>
  <c r="Q5" i="1"/>
  <c r="M5" i="1"/>
  <c r="I5" i="1"/>
  <c r="E5" i="1"/>
  <c r="L51" i="1" l="1"/>
  <c r="L52" i="1" s="1"/>
  <c r="M14" i="1"/>
  <c r="M23" i="1" s="1"/>
  <c r="Q23" i="1"/>
  <c r="I23" i="1"/>
  <c r="E23" i="1"/>
  <c r="E50" i="1"/>
  <c r="D51" i="1"/>
  <c r="D52" i="1" s="1"/>
  <c r="M27" i="1"/>
  <c r="P50" i="1"/>
  <c r="P51" i="1" s="1"/>
  <c r="P52" i="1" s="1"/>
  <c r="K50" i="1"/>
  <c r="M50" i="1" s="1"/>
  <c r="E7" i="1"/>
  <c r="E51" i="1" s="1"/>
  <c r="E52" i="1" s="1"/>
  <c r="I27" i="1"/>
  <c r="I50" i="1" s="1"/>
  <c r="I51" i="1" s="1"/>
  <c r="I52" i="1" s="1"/>
  <c r="O50" i="1"/>
  <c r="Q50" i="1" l="1"/>
  <c r="Q51" i="1" s="1"/>
  <c r="Q52" i="1" s="1"/>
  <c r="M51" i="1"/>
  <c r="M52" i="1" s="1"/>
  <c r="O51" i="1"/>
  <c r="O52" i="1" s="1"/>
  <c r="K51" i="1"/>
  <c r="K52" i="1" s="1"/>
</calcChain>
</file>

<file path=xl/sharedStrings.xml><?xml version="1.0" encoding="utf-8"?>
<sst xmlns="http://schemas.openxmlformats.org/spreadsheetml/2006/main" count="148" uniqueCount="108">
  <si>
    <t>2023-25 Biennial Budget</t>
  </si>
  <si>
    <t>Version in millions in column X</t>
  </si>
  <si>
    <t>Community &amp; Technical College System</t>
  </si>
  <si>
    <t>Including State General Fund, Education Legacy Account and Workforce Education Investment Account</t>
  </si>
  <si>
    <t>Dollars in Thousands</t>
  </si>
  <si>
    <t>SBCTC Request</t>
  </si>
  <si>
    <t>Governor's Budget</t>
  </si>
  <si>
    <t>Senate Chair Budget</t>
  </si>
  <si>
    <t>House Chair Budget</t>
  </si>
  <si>
    <t>2019-21 Expenditure Authority</t>
  </si>
  <si>
    <t>Budget Items</t>
  </si>
  <si>
    <t>FY 2024</t>
  </si>
  <si>
    <t>FY 2025</t>
  </si>
  <si>
    <t>Biennial Total</t>
  </si>
  <si>
    <t>Total Carry Forward Level</t>
  </si>
  <si>
    <t xml:space="preserve">Maintenance Level </t>
  </si>
  <si>
    <t>Adjust Funding SB 5764 Apprenticeships</t>
  </si>
  <si>
    <t>Adjust Funding for SB 5194 Equity / Faculty Conversions</t>
  </si>
  <si>
    <t>Adjust Funding for SB 5227 DEI</t>
  </si>
  <si>
    <t>2015 CAP Tuition Backfill Inflation Adjustment</t>
  </si>
  <si>
    <t>Capital Project Operating Costs</t>
  </si>
  <si>
    <t>CBPS - Clean Buildings Requirements</t>
  </si>
  <si>
    <t>Continue Climate Solutions Work</t>
  </si>
  <si>
    <t>Inflationary Increase for Centers of Excellence</t>
  </si>
  <si>
    <t>Inflationary Increase for MESA</t>
  </si>
  <si>
    <t>Transfer M&amp;O Funding to Operating Budget</t>
  </si>
  <si>
    <t xml:space="preserve">System Benefits Litigation (for legal costs) </t>
  </si>
  <si>
    <t xml:space="preserve">Carry Forward Adjustment </t>
  </si>
  <si>
    <t>Refugee Education (expansion of 2022 funding)</t>
  </si>
  <si>
    <t>Maintenance Level Subtotal</t>
  </si>
  <si>
    <t>Compensation Items</t>
  </si>
  <si>
    <t>Initiative 732 COLA</t>
  </si>
  <si>
    <t>Competitive Compensation Request</t>
  </si>
  <si>
    <t>WFSE &amp; WPEA Collective Bargainning Agreement Funding</t>
  </si>
  <si>
    <t>Yakima Valley College WPEA Agreement</t>
  </si>
  <si>
    <t>Highline College WPEA Agreement</t>
  </si>
  <si>
    <t>Non-Represented Wage Increase</t>
  </si>
  <si>
    <t>Compensation Support (intended to fill gap in tuition $)</t>
  </si>
  <si>
    <t>Other benefits and central services</t>
  </si>
  <si>
    <t>New Policy Items</t>
  </si>
  <si>
    <t>Advance DEI Initiatives</t>
  </si>
  <si>
    <t>Enhance Hybrid-Flex Coursework</t>
  </si>
  <si>
    <t>Support Workforce Programs</t>
  </si>
  <si>
    <t>Workforce Opportunties (flexible)</t>
  </si>
  <si>
    <t xml:space="preserve">Expand Nursing Enrollments </t>
  </si>
  <si>
    <t>Law Enforcement Career Exploration Course</t>
  </si>
  <si>
    <t>Law Enforcement Workforce Workgroup</t>
  </si>
  <si>
    <t>Students Exp Homelessness / Student Needs in House (HB 1559)</t>
  </si>
  <si>
    <t>Nursing Supply (SB 5582)</t>
  </si>
  <si>
    <t xml:space="preserve">College in the High School Fees (SB 5048) </t>
  </si>
  <si>
    <t>Supply Chain Trucking Grants</t>
  </si>
  <si>
    <t xml:space="preserve">Northwest Maritime Apprenticeship </t>
  </si>
  <si>
    <t xml:space="preserve">CTE Dual Credit Pilot </t>
  </si>
  <si>
    <t>Renton &amp; Olympic Dual Credit Pilot Programs</t>
  </si>
  <si>
    <t xml:space="preserve">Policy Level Subtotal </t>
  </si>
  <si>
    <t>Total Proposed 2023-25 Supplemental Budget</t>
  </si>
  <si>
    <t>Percent Change from Carry Forward Level</t>
  </si>
  <si>
    <t>Policy Level Item Details</t>
  </si>
  <si>
    <t>COMPENSATION</t>
  </si>
  <si>
    <t>Governor's budget indicates he intended to provide 83% state support for salary increases</t>
  </si>
  <si>
    <t>Senate budget intended to provide 83% state support for salary increases</t>
  </si>
  <si>
    <t>SBCTC Request (100%)</t>
  </si>
  <si>
    <t>FY 24</t>
  </si>
  <si>
    <t>FY 25</t>
  </si>
  <si>
    <t>I-732 COLA (Varies based on timing of forecasted inflation rates)</t>
  </si>
  <si>
    <t xml:space="preserve">Wage Increase Requested </t>
  </si>
  <si>
    <t>WFSE &amp; WPEA</t>
  </si>
  <si>
    <t>Bargainned by OFM</t>
  </si>
  <si>
    <t>Non-Represented / Exempt</t>
  </si>
  <si>
    <t>PL</t>
  </si>
  <si>
    <t xml:space="preserve">47% funded </t>
  </si>
  <si>
    <t xml:space="preserve">Not funded </t>
  </si>
  <si>
    <t>47% funded</t>
  </si>
  <si>
    <t>Support and expand EDI efforts focused on faculty, staff and students. ESSB 5194 and 5227 provided additional Legislative input on the ongoing EDI efforts at colleges. Colleges recently finalized their EDI strategic plans and additional resources will be needed to implement those plans to effect meaningful change.</t>
  </si>
  <si>
    <t>Not funded</t>
  </si>
  <si>
    <t xml:space="preserve">78% funded </t>
  </si>
  <si>
    <t xml:space="preserve">86% funded </t>
  </si>
  <si>
    <t>Colleges need sustainable funding for high demand / high cost workforce programs requiring specialized equipment, costly consumables, and small class sizes. In many cases, these programs are the only pipeline into a specialized workforce. These funds would allow colleges to directly support employers in their district who are struggling to find workers.</t>
  </si>
  <si>
    <t xml:space="preserve">House provided $66M in two separate items.  $30M is for "workforce program support," and $36M is provided as "workforce support/opportunity." The second item is $13M in FY 24 and $23.6M in FY 25, fund splits suggesting compensation support. </t>
  </si>
  <si>
    <t>Governor Policy Item</t>
  </si>
  <si>
    <t xml:space="preserve">Governor proposes to add 100 nursing enrollment slots each year next biennium. </t>
  </si>
  <si>
    <t>Same as Governor</t>
  </si>
  <si>
    <t>Law Enforcement Workforce Items</t>
  </si>
  <si>
    <t>Govenor's Policy Item</t>
  </si>
  <si>
    <t>Governor proposes to fund an exploratory course for potential law enforcement students and a workgroup to address the shortage of law enforcement academy applicants.</t>
  </si>
  <si>
    <t>Senate funds workgroup to address shortage of applicants, but does not fund the exploratory course.</t>
  </si>
  <si>
    <t xml:space="preserve">Same as Governor, funds both the exploratory course and workgroup. </t>
  </si>
  <si>
    <t>Students Experiencing Homelessness</t>
  </si>
  <si>
    <t>Senate Policy Item</t>
  </si>
  <si>
    <t>House Policy Item</t>
  </si>
  <si>
    <t>Funding is provided for ESSB 5702. Of the amount provided, $2.5 million for the 2023‐25 biennium is provided for a grant program for establishing a subsidized housing or housing voucher program.</t>
  </si>
  <si>
    <t>HB 1559 (Postsecondary student needs) would allow colleges to hire one benefits navigator per campus.</t>
  </si>
  <si>
    <t>In accordance with E2SSB 5582, SBCTC is to develop a plan to train more nurses and to design and implement an online curriculum and pathway to earn a licensed practical nursing credential. Report is due to the Legislature by December 1, 2024.</t>
  </si>
  <si>
    <t>College in the High School Fees (SB 5048)</t>
  </si>
  <si>
    <t>Funding is provided for College in High School courses as provided in 2SSB 5048.</t>
  </si>
  <si>
    <t>One‐time funding is provided to expand the Supply Chain Trucking Workforce Development Grant Program.</t>
  </si>
  <si>
    <t>Northwest Maritime Apprenticeship</t>
  </si>
  <si>
    <t>Bellingham TC is to contract with a nonprofit that focuses on working waterfronts to build on start‐up efforts and grow the NW maritime apprenticeship program.</t>
  </si>
  <si>
    <t>Civic Education and Leadership Program</t>
  </si>
  <si>
    <t>One-time funding is provided for the Everett Community College Parent Leadership Training Institute to recruit and train new course instructors to build capacity.</t>
  </si>
  <si>
    <t>College in the High School (Olympic)</t>
  </si>
  <si>
    <t>RTC Pilot Program</t>
  </si>
  <si>
    <t>Refugee Education</t>
  </si>
  <si>
    <t>House provides 83% but flexible workforce funding may result in more compensation</t>
  </si>
  <si>
    <t>One-time funding is provided for Olympic College to partner with regional high schools for college in the high school courses on-site at one or more regional high schools.</t>
  </si>
  <si>
    <t>Funding is provided to establish a pilot program to increase career and technical education (CTE) dual credit participation and credential attainment.</t>
  </si>
  <si>
    <t xml:space="preserve">One-time funding is provided to Renton Technical College for outreach and participation in Running Start and adult education programs.  Funding is also provided for the college to award full tuition and fees to students who attend the college and graduated high school in Renton. </t>
  </si>
  <si>
    <t>Funding is provided for adult education for refugees and immigrants who have arrived in the state on or after July 1, 2021, and are eligible for federal refugee resettlement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</si>
</sst>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b/>
      <sz val="14"/>
      <color indexed="8"/>
      <name val="Calibri"/>
      <family val="2"/>
      <scheme val="minor"/>
    </font>
    <font>
      <i/>
      <sz val="11"/>
      <color theme="4" tint="-0.249977111117893"/>
      <name val="Calibri"/>
      <family val="2"/>
      <scheme val="minor"/>
    </font>
    <font>
      <i/>
      <sz val="9"/>
      <color indexed="8"/>
      <name val="Times New Roman"/>
      <family val="1"/>
    </font>
    <font>
      <sz val="9"/>
      <color indexed="8"/>
      <name val="Times New Roman"/>
      <family val="1"/>
    </font>
    <font>
      <b/>
      <sz val="12"/>
      <color theme="1"/>
      <name val="Calibri"/>
      <family val="2"/>
    </font>
    <font>
      <i/>
      <sz val="10"/>
      <color indexed="8"/>
      <name val="Calibri"/>
      <family val="2"/>
      <scheme val="minor"/>
    </font>
    <font>
      <sz val="10"/>
      <color indexed="8"/>
      <name val="Calibri"/>
      <family val="2"/>
      <scheme val="minor"/>
    </font>
    <font>
      <sz val="10"/>
      <color theme="1"/>
      <name val="Calibri"/>
      <family val="2"/>
      <scheme val="minor"/>
    </font>
    <font>
      <b/>
      <sz val="11"/>
      <color indexed="8"/>
      <name val="Calibri"/>
      <family val="2"/>
      <scheme val="minor"/>
    </font>
    <font>
      <sz val="11"/>
      <color indexed="8"/>
      <name val="Calibri"/>
      <family val="2"/>
      <scheme val="minor"/>
    </font>
    <font>
      <sz val="11"/>
      <name val="Calibri"/>
      <family val="2"/>
      <scheme val="minor"/>
    </font>
    <font>
      <sz val="11"/>
      <color rgb="FF000000"/>
      <name val="Calibri"/>
      <family val="2"/>
      <scheme val="minor"/>
    </font>
    <font>
      <i/>
      <sz val="11"/>
      <color theme="1"/>
      <name val="Calibri"/>
      <family val="2"/>
      <scheme val="minor"/>
    </font>
    <font>
      <b/>
      <u/>
      <sz val="11"/>
      <color theme="1"/>
      <name val="Calibri"/>
      <family val="2"/>
      <scheme val="minor"/>
    </font>
    <font>
      <i/>
      <sz val="11"/>
      <color indexed="8"/>
      <name val="Calibri"/>
      <family val="2"/>
      <scheme val="minor"/>
    </font>
    <font>
      <b/>
      <sz val="12"/>
      <color theme="1"/>
      <name val="Calibri"/>
      <family val="2"/>
      <scheme val="minor"/>
    </font>
    <font>
      <sz val="11.5"/>
      <color theme="1"/>
      <name val="Times New Roman"/>
      <family val="1"/>
    </font>
    <font>
      <b/>
      <i/>
      <sz val="11"/>
      <color theme="1"/>
      <name val="Calibri"/>
      <family val="2"/>
      <scheme val="minor"/>
    </font>
    <font>
      <sz val="10"/>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double">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1" fillId="0" borderId="0"/>
    <xf numFmtId="43" fontId="3" fillId="0" borderId="0" applyFont="0" applyFill="0" applyBorder="0" applyAlignment="0" applyProtection="0"/>
    <xf numFmtId="9" fontId="3" fillId="0" borderId="0" applyFont="0" applyFill="0" applyBorder="0" applyAlignment="0" applyProtection="0">
      <alignment vertical="top"/>
    </xf>
  </cellStyleXfs>
  <cellXfs count="107">
    <xf numFmtId="0" fontId="0" fillId="0" borderId="0" xfId="0"/>
    <xf numFmtId="0" fontId="4" fillId="0" borderId="0" xfId="3" applyFont="1" applyAlignment="1">
      <alignment horizontal="left"/>
    </xf>
    <xf numFmtId="0" fontId="3" fillId="0" borderId="0" xfId="3" applyAlignment="1">
      <alignment horizontal="left"/>
    </xf>
    <xf numFmtId="0" fontId="5" fillId="0" borderId="0" xfId="0" applyFont="1"/>
    <xf numFmtId="164" fontId="0" fillId="0" borderId="0" xfId="0" applyNumberFormat="1"/>
    <xf numFmtId="0" fontId="6" fillId="0" borderId="0" xfId="3" applyFont="1" applyAlignment="1">
      <alignment horizontal="left" wrapText="1" readingOrder="1"/>
    </xf>
    <xf numFmtId="0" fontId="6" fillId="0" borderId="0" xfId="3" applyFont="1" applyAlignment="1">
      <alignment horizontal="left" readingOrder="1"/>
    </xf>
    <xf numFmtId="0" fontId="6" fillId="0" borderId="0" xfId="3" applyFont="1" applyAlignment="1">
      <alignment horizontal="left" vertical="center" readingOrder="1"/>
    </xf>
    <xf numFmtId="0" fontId="7" fillId="0" borderId="0" xfId="3" applyFont="1" applyAlignment="1">
      <alignment horizontal="left" wrapText="1" readingOrder="1"/>
    </xf>
    <xf numFmtId="0" fontId="8" fillId="2" borderId="1" xfId="4" applyFont="1" applyFill="1" applyBorder="1" applyAlignment="1">
      <alignment horizontal="center" vertical="center"/>
    </xf>
    <xf numFmtId="0" fontId="8" fillId="2" borderId="2" xfId="4" applyFont="1" applyFill="1" applyBorder="1" applyAlignment="1">
      <alignment horizontal="center" vertical="center"/>
    </xf>
    <xf numFmtId="0" fontId="8" fillId="2" borderId="1"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9" fillId="0" borderId="0" xfId="3" applyFont="1" applyAlignment="1">
      <alignment horizontal="left" readingOrder="1"/>
    </xf>
    <xf numFmtId="0" fontId="10" fillId="0" borderId="0" xfId="3" applyFont="1" applyAlignment="1">
      <alignment horizontal="left" wrapText="1" readingOrder="1"/>
    </xf>
    <xf numFmtId="3" fontId="11" fillId="0" borderId="0" xfId="3" applyNumberFormat="1" applyFont="1" applyAlignment="1">
      <alignment horizontal="right" readingOrder="1"/>
    </xf>
    <xf numFmtId="37" fontId="10" fillId="0" borderId="0" xfId="3" applyNumberFormat="1" applyFont="1" applyAlignment="1">
      <alignment readingOrder="1"/>
    </xf>
    <xf numFmtId="0" fontId="12" fillId="0" borderId="2" xfId="3" applyFont="1" applyBorder="1" applyAlignment="1">
      <alignment horizontal="left"/>
    </xf>
    <xf numFmtId="0" fontId="12" fillId="0" borderId="2" xfId="3" applyFont="1" applyBorder="1" applyAlignment="1">
      <alignment horizontal="right"/>
    </xf>
    <xf numFmtId="0" fontId="12" fillId="0" borderId="3" xfId="3" applyFont="1" applyBorder="1" applyAlignment="1">
      <alignment horizontal="right"/>
    </xf>
    <xf numFmtId="0" fontId="1" fillId="0" borderId="0" xfId="0" applyFont="1"/>
    <xf numFmtId="0" fontId="12" fillId="3" borderId="0" xfId="3" applyFont="1" applyFill="1" applyAlignment="1">
      <alignment horizontal="left"/>
    </xf>
    <xf numFmtId="164" fontId="12" fillId="3" borderId="0" xfId="5" applyNumberFormat="1" applyFont="1" applyFill="1" applyBorder="1" applyAlignment="1">
      <alignment horizontal="right"/>
    </xf>
    <xf numFmtId="37" fontId="12" fillId="3" borderId="0" xfId="3" applyNumberFormat="1" applyFont="1" applyFill="1" applyAlignment="1">
      <alignment horizontal="right"/>
    </xf>
    <xf numFmtId="0" fontId="1" fillId="3" borderId="0" xfId="0" applyFont="1" applyFill="1"/>
    <xf numFmtId="0" fontId="0" fillId="3" borderId="0" xfId="0" applyFill="1"/>
    <xf numFmtId="0" fontId="13" fillId="3" borderId="0" xfId="3" applyFont="1" applyFill="1" applyAlignment="1">
      <alignment horizontal="left"/>
    </xf>
    <xf numFmtId="0" fontId="14" fillId="3" borderId="0" xfId="0" applyFont="1" applyFill="1" applyAlignment="1">
      <alignment vertical="top"/>
    </xf>
    <xf numFmtId="164" fontId="15" fillId="3" borderId="0" xfId="1" applyNumberFormat="1" applyFont="1" applyFill="1" applyBorder="1" applyAlignment="1">
      <alignment vertical="top" wrapText="1"/>
    </xf>
    <xf numFmtId="0" fontId="12" fillId="0" borderId="0" xfId="3" applyFont="1" applyAlignment="1">
      <alignment horizontal="left"/>
    </xf>
    <xf numFmtId="0" fontId="13" fillId="0" borderId="0" xfId="3" applyFont="1" applyAlignment="1">
      <alignment horizontal="left"/>
    </xf>
    <xf numFmtId="164" fontId="1" fillId="0" borderId="0" xfId="5" applyNumberFormat="1" applyFont="1" applyFill="1" applyBorder="1"/>
    <xf numFmtId="37" fontId="12" fillId="0" borderId="0" xfId="3" applyNumberFormat="1" applyFont="1" applyAlignment="1">
      <alignment horizontal="right"/>
    </xf>
    <xf numFmtId="164" fontId="16" fillId="0" borderId="0" xfId="5" applyNumberFormat="1" applyFont="1" applyFill="1" applyBorder="1" applyAlignment="1">
      <alignment horizontal="center"/>
    </xf>
    <xf numFmtId="164" fontId="1" fillId="3" borderId="0" xfId="5" applyNumberFormat="1" applyFont="1" applyFill="1" applyBorder="1"/>
    <xf numFmtId="164" fontId="0" fillId="3" borderId="0" xfId="1" applyNumberFormat="1" applyFont="1" applyFill="1"/>
    <xf numFmtId="164" fontId="0" fillId="0" borderId="0" xfId="1" applyNumberFormat="1" applyFont="1"/>
    <xf numFmtId="164" fontId="1" fillId="3" borderId="0" xfId="1" applyNumberFormat="1" applyFont="1" applyFill="1" applyBorder="1"/>
    <xf numFmtId="164" fontId="0" fillId="0" borderId="0" xfId="1" applyNumberFormat="1" applyFont="1" applyFill="1"/>
    <xf numFmtId="164" fontId="2" fillId="0" borderId="0" xfId="5" applyNumberFormat="1" applyFont="1" applyFill="1" applyBorder="1"/>
    <xf numFmtId="0" fontId="17" fillId="3" borderId="0" xfId="0" applyFont="1" applyFill="1" applyAlignment="1">
      <alignment vertical="top"/>
    </xf>
    <xf numFmtId="164" fontId="2" fillId="3" borderId="0" xfId="5" applyNumberFormat="1" applyFont="1" applyFill="1" applyBorder="1"/>
    <xf numFmtId="164" fontId="1" fillId="0" borderId="0" xfId="5" applyNumberFormat="1" applyFont="1" applyFill="1" applyBorder="1" applyAlignment="1">
      <alignment horizontal="right"/>
    </xf>
    <xf numFmtId="164" fontId="2" fillId="3" borderId="0" xfId="5" applyNumberFormat="1" applyFont="1" applyFill="1" applyBorder="1" applyAlignment="1">
      <alignment horizontal="right"/>
    </xf>
    <xf numFmtId="164" fontId="1" fillId="3" borderId="0" xfId="5" applyNumberFormat="1" applyFont="1" applyFill="1" applyBorder="1" applyAlignment="1">
      <alignment horizontal="right"/>
    </xf>
    <xf numFmtId="0" fontId="0" fillId="0" borderId="0" xfId="0" applyAlignment="1">
      <alignment vertical="top"/>
    </xf>
    <xf numFmtId="0" fontId="0" fillId="3" borderId="0" xfId="0" applyFill="1" applyAlignment="1">
      <alignment vertical="top"/>
    </xf>
    <xf numFmtId="164" fontId="15" fillId="0" borderId="0" xfId="1" applyNumberFormat="1" applyFont="1" applyFill="1" applyBorder="1" applyAlignment="1">
      <alignment vertical="center" wrapText="1"/>
    </xf>
    <xf numFmtId="0" fontId="1" fillId="0" borderId="0" xfId="0" applyFont="1" applyAlignment="1">
      <alignment horizontal="left" vertical="top"/>
    </xf>
    <xf numFmtId="164" fontId="15" fillId="3" borderId="0" xfId="1" applyNumberFormat="1" applyFont="1" applyFill="1" applyBorder="1" applyAlignment="1">
      <alignment vertical="center" wrapText="1"/>
    </xf>
    <xf numFmtId="164" fontId="15" fillId="0" borderId="0" xfId="1" applyNumberFormat="1" applyFont="1" applyFill="1" applyBorder="1" applyAlignment="1">
      <alignment vertical="top" wrapText="1"/>
    </xf>
    <xf numFmtId="0" fontId="1" fillId="3" borderId="0" xfId="0" applyFont="1" applyFill="1" applyAlignment="1">
      <alignment horizontal="left" vertical="top"/>
    </xf>
    <xf numFmtId="0" fontId="13" fillId="0" borderId="0" xfId="3" applyFont="1" applyFill="1" applyAlignment="1">
      <alignment horizontal="left"/>
    </xf>
    <xf numFmtId="37" fontId="12" fillId="0" borderId="0" xfId="3" applyNumberFormat="1" applyFont="1" applyFill="1" applyAlignment="1">
      <alignment horizontal="right"/>
    </xf>
    <xf numFmtId="0" fontId="1" fillId="0" borderId="0" xfId="0" applyFont="1" applyFill="1" applyAlignment="1">
      <alignment horizontal="left" vertical="top"/>
    </xf>
    <xf numFmtId="0" fontId="0" fillId="0" borderId="0" xfId="0" applyFill="1"/>
    <xf numFmtId="0" fontId="13" fillId="0" borderId="0" xfId="3" applyFont="1" applyAlignment="1">
      <alignment horizontal="left" wrapText="1"/>
    </xf>
    <xf numFmtId="37" fontId="12" fillId="3" borderId="3" xfId="3" applyNumberFormat="1" applyFont="1" applyFill="1" applyBorder="1" applyAlignment="1">
      <alignment horizontal="right"/>
    </xf>
    <xf numFmtId="37" fontId="12" fillId="0" borderId="4" xfId="3" applyNumberFormat="1" applyFont="1" applyBorder="1" applyAlignment="1">
      <alignment horizontal="right"/>
    </xf>
    <xf numFmtId="0" fontId="18" fillId="3" borderId="0" xfId="3" applyFont="1" applyFill="1" applyAlignment="1">
      <alignment horizontal="left"/>
    </xf>
    <xf numFmtId="9" fontId="1" fillId="3" borderId="0" xfId="6" applyFont="1" applyFill="1" applyAlignment="1"/>
    <xf numFmtId="0" fontId="19" fillId="0" borderId="0" xfId="0" applyFont="1" applyAlignment="1">
      <alignment horizontal="left" vertical="center"/>
    </xf>
    <xf numFmtId="0" fontId="0" fillId="0" borderId="0" xfId="0" applyAlignment="1">
      <alignment horizontal="center" vertical="center"/>
    </xf>
    <xf numFmtId="0" fontId="20" fillId="0" borderId="0" xfId="0" applyFont="1" applyAlignment="1">
      <alignment vertical="center"/>
    </xf>
    <xf numFmtId="0" fontId="11" fillId="0" borderId="0" xfId="0" applyFont="1" applyAlignment="1">
      <alignment horizontal="left" vertical="center" wrapText="1"/>
    </xf>
    <xf numFmtId="0" fontId="2" fillId="0" borderId="0" xfId="0" applyFont="1" applyAlignment="1">
      <alignment vertical="center"/>
    </xf>
    <xf numFmtId="0" fontId="2" fillId="3" borderId="0" xfId="0" applyFont="1" applyFill="1"/>
    <xf numFmtId="0" fontId="2" fillId="3" borderId="0" xfId="0" applyFont="1" applyFill="1" applyAlignment="1">
      <alignment horizontal="left" wrapText="1"/>
    </xf>
    <xf numFmtId="0" fontId="2" fillId="3" borderId="0" xfId="0" applyFont="1" applyFill="1" applyAlignment="1">
      <alignment horizontal="center" wrapText="1"/>
    </xf>
    <xf numFmtId="0" fontId="0" fillId="3" borderId="0" xfId="0" applyFill="1" applyAlignment="1">
      <alignment horizontal="center" wrapText="1"/>
    </xf>
    <xf numFmtId="0" fontId="0" fillId="0" borderId="0" xfId="0" applyAlignment="1">
      <alignment horizontal="left" vertical="center" indent="2"/>
    </xf>
    <xf numFmtId="0" fontId="21" fillId="3" borderId="0" xfId="0" applyFont="1" applyFill="1"/>
    <xf numFmtId="0" fontId="21" fillId="0" borderId="0" xfId="0" applyFont="1"/>
    <xf numFmtId="0" fontId="2" fillId="0" borderId="0" xfId="0" applyFont="1" applyAlignment="1">
      <alignment wrapText="1"/>
    </xf>
    <xf numFmtId="0" fontId="12" fillId="0" borderId="0" xfId="3" applyFont="1" applyAlignment="1">
      <alignment horizontal="right"/>
    </xf>
    <xf numFmtId="0" fontId="0" fillId="0" borderId="0" xfId="0" applyAlignment="1">
      <alignment wrapText="1"/>
    </xf>
    <xf numFmtId="165" fontId="0" fillId="0" borderId="0" xfId="0" applyNumberFormat="1" applyAlignment="1">
      <alignment vertical="center"/>
    </xf>
    <xf numFmtId="165" fontId="0" fillId="0" borderId="0" xfId="0" applyNumberFormat="1" applyAlignment="1">
      <alignment vertical="center" wrapText="1"/>
    </xf>
    <xf numFmtId="0" fontId="0" fillId="0" borderId="0" xfId="0" applyAlignment="1">
      <alignment vertical="center"/>
    </xf>
    <xf numFmtId="165" fontId="0" fillId="0" borderId="0" xfId="2" applyNumberFormat="1" applyFont="1" applyAlignment="1">
      <alignment vertical="center" wrapText="1"/>
    </xf>
    <xf numFmtId="165" fontId="0" fillId="0" borderId="0" xfId="2" applyNumberFormat="1" applyFont="1" applyAlignment="1">
      <alignment horizontal="right" vertical="center" wrapText="1"/>
    </xf>
    <xf numFmtId="165" fontId="0" fillId="0" borderId="0" xfId="0" applyNumberFormat="1"/>
    <xf numFmtId="0" fontId="0" fillId="0" borderId="0" xfId="0" applyAlignment="1">
      <alignment horizontal="left" vertical="center" wrapText="1"/>
    </xf>
    <xf numFmtId="0" fontId="0" fillId="0" borderId="0" xfId="0" applyAlignment="1">
      <alignment horizontal="center"/>
    </xf>
    <xf numFmtId="9" fontId="0" fillId="0" borderId="0" xfId="0" applyNumberFormat="1" applyAlignment="1">
      <alignment vertical="center" wrapText="1"/>
    </xf>
    <xf numFmtId="9" fontId="0" fillId="0" borderId="0" xfId="0" applyNumberFormat="1" applyAlignment="1">
      <alignment vertical="center"/>
    </xf>
    <xf numFmtId="0" fontId="2" fillId="0" borderId="0" xfId="0" applyFont="1" applyAlignment="1">
      <alignment horizontal="left" vertical="center" indent="1"/>
    </xf>
    <xf numFmtId="0" fontId="2" fillId="3" borderId="0" xfId="0" applyFont="1" applyFill="1" applyAlignment="1">
      <alignment vertical="center"/>
    </xf>
    <xf numFmtId="0" fontId="0" fillId="3" borderId="0" xfId="0" applyFill="1" applyAlignment="1">
      <alignment horizont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top" wrapText="1"/>
    </xf>
    <xf numFmtId="0" fontId="0" fillId="3" borderId="0" xfId="0" applyFill="1" applyAlignment="1">
      <alignment horizontal="left" vertical="center" wrapText="1"/>
    </xf>
    <xf numFmtId="0" fontId="2" fillId="3" borderId="0" xfId="0" applyFont="1" applyFill="1" applyAlignment="1">
      <alignment horizontal="left" vertical="center"/>
    </xf>
    <xf numFmtId="0" fontId="0" fillId="3" borderId="0" xfId="0" applyFill="1" applyAlignment="1">
      <alignment vertical="center" wrapText="1"/>
    </xf>
    <xf numFmtId="0" fontId="2" fillId="3" borderId="0" xfId="0" applyFont="1" applyFill="1" applyAlignment="1">
      <alignment horizontal="center" vertical="center"/>
    </xf>
    <xf numFmtId="0" fontId="2" fillId="3" borderId="0" xfId="0" applyFont="1" applyFill="1" applyAlignment="1">
      <alignment horizontal="right" vertical="center"/>
    </xf>
    <xf numFmtId="0" fontId="0" fillId="3" borderId="0" xfId="0" applyFill="1" applyAlignment="1">
      <alignment horizontal="center" vertical="center" wrapText="1"/>
    </xf>
    <xf numFmtId="0" fontId="2" fillId="3" borderId="0" xfId="0" applyFont="1" applyFill="1" applyAlignment="1">
      <alignment horizontal="center" vertical="center" wrapText="1"/>
    </xf>
    <xf numFmtId="0" fontId="0" fillId="0" borderId="0" xfId="0" applyAlignment="1">
      <alignment vertical="top" wrapText="1"/>
    </xf>
    <xf numFmtId="0" fontId="0" fillId="0" borderId="0" xfId="0" applyAlignment="1">
      <alignment horizontal="center" vertical="center" wrapText="1"/>
    </xf>
    <xf numFmtId="0" fontId="2" fillId="3" borderId="0" xfId="0" applyFont="1" applyFill="1" applyAlignment="1">
      <alignment horizontal="right" vertical="center"/>
    </xf>
    <xf numFmtId="0" fontId="0" fillId="3" borderId="0" xfId="0" applyFont="1" applyFill="1" applyAlignment="1">
      <alignment horizontal="center" vertical="center" wrapText="1"/>
    </xf>
    <xf numFmtId="0" fontId="22" fillId="0" borderId="0" xfId="0" applyFont="1" applyAlignment="1">
      <alignment vertical="center"/>
    </xf>
    <xf numFmtId="0" fontId="0" fillId="0" borderId="0" xfId="0" applyAlignment="1">
      <alignment horizontal="left" wrapText="1"/>
    </xf>
  </cellXfs>
  <cellStyles count="7">
    <cellStyle name="Comma" xfId="1" builtinId="3"/>
    <cellStyle name="Comma 2" xfId="5" xr:uid="{C349BE2D-EB4E-4DD2-8489-22C3BBBF623D}"/>
    <cellStyle name="Normal" xfId="0" builtinId="0"/>
    <cellStyle name="Normal 3" xfId="3" xr:uid="{CC3DE9FB-BD0E-45B3-8CD3-4B9AB27823E6}"/>
    <cellStyle name="Normal 4 3 2" xfId="4" xr:uid="{6E64232E-039A-46DF-950D-FA59FE49FC8D}"/>
    <cellStyle name="Percent" xfId="2" builtinId="5"/>
    <cellStyle name="Percent 2" xfId="6" xr:uid="{E800A702-186F-42AE-B53A-9B84CCB0B9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arison%20of%20SBCTC%20to%20Gov%20to%20Senate%20to%20Hou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L"/>
      <sheetName val="SBCTC to Gov "/>
      <sheetName val="SBCTC-Gov-Senate HousComparison"/>
      <sheetName val="unique provisos"/>
      <sheetName val="Check box version"/>
    </sheetNames>
    <sheetDataSet>
      <sheetData sheetId="0">
        <row r="48">
          <cell r="H48">
            <v>1036659</v>
          </cell>
          <cell r="I48">
            <v>1042392</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BE9E3-F14A-4001-BC36-9FF362D8E0F7}">
  <dimension ref="A1:R103"/>
  <sheetViews>
    <sheetView tabSelected="1" workbookViewId="0">
      <selection activeCell="B102" sqref="B102"/>
    </sheetView>
  </sheetViews>
  <sheetFormatPr defaultRowHeight="15" x14ac:dyDescent="0.25"/>
  <cols>
    <col min="1" max="1" width="1.85546875" customWidth="1"/>
    <col min="2" max="2" width="49.140625" customWidth="1"/>
    <col min="3" max="4" width="10.5703125" hidden="1" customWidth="1"/>
    <col min="5" max="5" width="18.140625" customWidth="1"/>
    <col min="6" max="6" width="2.140625" customWidth="1"/>
    <col min="7" max="7" width="28.140625" hidden="1" customWidth="1"/>
    <col min="8" max="8" width="10.5703125" hidden="1" customWidth="1"/>
    <col min="9" max="9" width="24.5703125" customWidth="1"/>
    <col min="10" max="10" width="2.28515625" customWidth="1"/>
    <col min="11" max="11" width="10.7109375" customWidth="1"/>
    <col min="12" max="12" width="11.5703125" customWidth="1"/>
    <col min="13" max="13" width="13.140625" customWidth="1"/>
    <col min="14" max="14" width="0.42578125" customWidth="1"/>
    <col min="15" max="15" width="12" customWidth="1"/>
    <col min="16" max="16" width="12.28515625" customWidth="1"/>
    <col min="17" max="17" width="17.140625" customWidth="1"/>
    <col min="18" max="18" width="1.85546875" customWidth="1"/>
  </cols>
  <sheetData>
    <row r="1" spans="1:17" ht="18.75" x14ac:dyDescent="0.3">
      <c r="A1" s="1" t="s">
        <v>0</v>
      </c>
      <c r="C1" s="2"/>
      <c r="D1" s="2"/>
      <c r="E1" s="2"/>
      <c r="G1" s="3" t="s">
        <v>1</v>
      </c>
    </row>
    <row r="2" spans="1:17" ht="18.75" x14ac:dyDescent="0.3">
      <c r="A2" s="1" t="s">
        <v>2</v>
      </c>
      <c r="B2" s="1"/>
      <c r="C2" s="2"/>
      <c r="D2" s="2"/>
      <c r="E2" s="2"/>
      <c r="H2" s="4"/>
    </row>
    <row r="3" spans="1:17" ht="27.75" customHeight="1" x14ac:dyDescent="0.25">
      <c r="A3" s="5" t="s">
        <v>3</v>
      </c>
      <c r="B3" s="5"/>
      <c r="C3" s="5"/>
      <c r="D3" s="6"/>
      <c r="E3" s="6"/>
    </row>
    <row r="4" spans="1:17" ht="15.75" x14ac:dyDescent="0.25">
      <c r="A4" s="7" t="s">
        <v>4</v>
      </c>
      <c r="B4" s="8"/>
      <c r="C4" s="9" t="s">
        <v>5</v>
      </c>
      <c r="D4" s="10"/>
      <c r="E4" s="10"/>
      <c r="G4" s="11" t="s">
        <v>6</v>
      </c>
      <c r="H4" s="12"/>
      <c r="I4" s="12"/>
      <c r="K4" s="11" t="s">
        <v>7</v>
      </c>
      <c r="L4" s="12"/>
      <c r="M4" s="12"/>
      <c r="O4" s="11" t="s">
        <v>8</v>
      </c>
      <c r="P4" s="12"/>
      <c r="Q4" s="12"/>
    </row>
    <row r="5" spans="1:17" hidden="1" x14ac:dyDescent="0.25">
      <c r="A5" s="13"/>
      <c r="B5" s="14" t="s">
        <v>9</v>
      </c>
      <c r="C5" s="15">
        <v>827609</v>
      </c>
      <c r="D5" s="15">
        <v>909759</v>
      </c>
      <c r="E5" s="16">
        <f>SUM(C5:D5)</f>
        <v>1737368</v>
      </c>
      <c r="G5" s="15">
        <v>827609</v>
      </c>
      <c r="H5" s="15">
        <v>909759</v>
      </c>
      <c r="I5" s="16">
        <f>SUM(G5:H5)</f>
        <v>1737368</v>
      </c>
      <c r="K5" s="15">
        <v>827609</v>
      </c>
      <c r="L5" s="15">
        <v>909759</v>
      </c>
      <c r="M5" s="16">
        <f>SUM(K5:L5)</f>
        <v>1737368</v>
      </c>
      <c r="O5" s="15">
        <v>827609</v>
      </c>
      <c r="P5" s="15">
        <v>909759</v>
      </c>
      <c r="Q5" s="16">
        <f>SUM(O5:P5)</f>
        <v>1737368</v>
      </c>
    </row>
    <row r="6" spans="1:17" x14ac:dyDescent="0.25">
      <c r="A6" s="17" t="s">
        <v>10</v>
      </c>
      <c r="B6" s="18"/>
      <c r="C6" s="19" t="s">
        <v>11</v>
      </c>
      <c r="D6" s="19" t="s">
        <v>12</v>
      </c>
      <c r="E6" s="19" t="s">
        <v>13</v>
      </c>
      <c r="F6" s="20"/>
      <c r="G6" s="19" t="s">
        <v>11</v>
      </c>
      <c r="H6" s="19" t="s">
        <v>12</v>
      </c>
      <c r="I6" s="19" t="s">
        <v>13</v>
      </c>
      <c r="K6" s="19" t="s">
        <v>11</v>
      </c>
      <c r="L6" s="19" t="s">
        <v>12</v>
      </c>
      <c r="M6" s="19" t="s">
        <v>13</v>
      </c>
      <c r="O6" s="19" t="s">
        <v>11</v>
      </c>
      <c r="P6" s="19" t="s">
        <v>12</v>
      </c>
      <c r="Q6" s="19" t="s">
        <v>13</v>
      </c>
    </row>
    <row r="7" spans="1:17" x14ac:dyDescent="0.25">
      <c r="A7" s="21" t="s">
        <v>14</v>
      </c>
      <c r="B7" s="21"/>
      <c r="C7" s="22">
        <f>[1]CFL!H48</f>
        <v>1036659</v>
      </c>
      <c r="D7" s="22">
        <f>[1]CFL!I48</f>
        <v>1042392</v>
      </c>
      <c r="E7" s="23">
        <f>SUM(C7:D7)</f>
        <v>2079051</v>
      </c>
      <c r="F7" s="24"/>
      <c r="G7" s="22">
        <v>1036659</v>
      </c>
      <c r="H7" s="22">
        <v>1042392</v>
      </c>
      <c r="I7" s="23">
        <f>SUM(G7:H7)</f>
        <v>2079051</v>
      </c>
      <c r="J7" s="25"/>
      <c r="K7" s="22">
        <v>1036659</v>
      </c>
      <c r="L7" s="22">
        <v>1042392</v>
      </c>
      <c r="M7" s="23">
        <f>SUM(K7:L7)</f>
        <v>2079051</v>
      </c>
      <c r="N7" s="25"/>
      <c r="O7" s="22">
        <v>1036659</v>
      </c>
      <c r="P7" s="22">
        <v>1042392</v>
      </c>
      <c r="Q7" s="23">
        <f>SUM(O7:P7)</f>
        <v>2079051</v>
      </c>
    </row>
    <row r="8" spans="1:17" ht="6" customHeight="1" x14ac:dyDescent="0.25">
      <c r="A8" s="26"/>
      <c r="B8" s="27"/>
      <c r="C8" s="28"/>
      <c r="D8" s="28"/>
      <c r="E8" s="23"/>
      <c r="F8" s="24"/>
      <c r="G8" s="28"/>
      <c r="H8" s="28"/>
      <c r="I8" s="23"/>
      <c r="J8" s="25"/>
      <c r="K8" s="25"/>
      <c r="L8" s="25"/>
      <c r="M8" s="23"/>
      <c r="N8" s="25"/>
      <c r="O8" s="25"/>
      <c r="P8" s="25"/>
      <c r="Q8" s="23"/>
    </row>
    <row r="9" spans="1:17" x14ac:dyDescent="0.25">
      <c r="A9" s="29" t="s">
        <v>15</v>
      </c>
      <c r="B9" s="30"/>
      <c r="C9" s="31"/>
      <c r="D9" s="31"/>
      <c r="E9" s="32"/>
      <c r="F9" s="20"/>
      <c r="G9" s="33"/>
      <c r="H9" s="33"/>
      <c r="I9" s="33"/>
      <c r="M9" s="32"/>
      <c r="Q9" s="32"/>
    </row>
    <row r="10" spans="1:17" x14ac:dyDescent="0.25">
      <c r="A10" s="21"/>
      <c r="B10" s="26" t="s">
        <v>16</v>
      </c>
      <c r="C10" s="34">
        <v>623</v>
      </c>
      <c r="D10" s="34">
        <v>737</v>
      </c>
      <c r="E10" s="23">
        <f>C10+D10</f>
        <v>1360</v>
      </c>
      <c r="F10" s="24"/>
      <c r="G10" s="34">
        <v>623</v>
      </c>
      <c r="H10" s="34">
        <v>737</v>
      </c>
      <c r="I10" s="23">
        <v>1360</v>
      </c>
      <c r="J10" s="25"/>
      <c r="K10" s="35">
        <v>623</v>
      </c>
      <c r="L10" s="35">
        <v>737</v>
      </c>
      <c r="M10" s="23">
        <f>K10+L10</f>
        <v>1360</v>
      </c>
      <c r="N10" s="25"/>
      <c r="O10" s="35">
        <v>623</v>
      </c>
      <c r="P10" s="35">
        <v>737</v>
      </c>
      <c r="Q10" s="23">
        <f>O10+P10</f>
        <v>1360</v>
      </c>
    </row>
    <row r="11" spans="1:17" x14ac:dyDescent="0.25">
      <c r="A11" s="29"/>
      <c r="B11" s="30" t="s">
        <v>17</v>
      </c>
      <c r="C11" s="31">
        <v>4725</v>
      </c>
      <c r="D11" s="31">
        <v>4525</v>
      </c>
      <c r="E11" s="32">
        <f t="shared" ref="E11:E16" si="0">C11+D11</f>
        <v>9250</v>
      </c>
      <c r="F11" s="20"/>
      <c r="G11" s="31">
        <v>4725</v>
      </c>
      <c r="H11" s="31">
        <v>4525</v>
      </c>
      <c r="I11" s="32">
        <v>9250</v>
      </c>
      <c r="K11" s="36">
        <v>4725</v>
      </c>
      <c r="L11" s="36">
        <v>4525</v>
      </c>
      <c r="M11" s="32">
        <f t="shared" ref="M11:M49" si="1">K11+L11</f>
        <v>9250</v>
      </c>
      <c r="O11" s="36">
        <v>2313</v>
      </c>
      <c r="P11" s="36">
        <v>2312</v>
      </c>
      <c r="Q11" s="32">
        <f t="shared" ref="Q11:Q49" si="2">O11+P11</f>
        <v>4625</v>
      </c>
    </row>
    <row r="12" spans="1:17" x14ac:dyDescent="0.25">
      <c r="A12" s="21"/>
      <c r="B12" s="26" t="s">
        <v>18</v>
      </c>
      <c r="C12" s="34">
        <v>2415</v>
      </c>
      <c r="D12" s="34">
        <v>1806</v>
      </c>
      <c r="E12" s="23">
        <f t="shared" si="0"/>
        <v>4221</v>
      </c>
      <c r="F12" s="24"/>
      <c r="G12" s="34">
        <v>2415</v>
      </c>
      <c r="H12" s="34">
        <v>1806</v>
      </c>
      <c r="I12" s="23">
        <v>4221</v>
      </c>
      <c r="J12" s="25"/>
      <c r="K12" s="35">
        <v>2415</v>
      </c>
      <c r="L12" s="35">
        <v>1806</v>
      </c>
      <c r="M12" s="23">
        <f t="shared" si="1"/>
        <v>4221</v>
      </c>
      <c r="N12" s="25"/>
      <c r="O12" s="35">
        <v>2415</v>
      </c>
      <c r="P12" s="35">
        <v>1806</v>
      </c>
      <c r="Q12" s="23">
        <f t="shared" si="2"/>
        <v>4221</v>
      </c>
    </row>
    <row r="13" spans="1:17" x14ac:dyDescent="0.25">
      <c r="A13" s="29"/>
      <c r="B13" s="30" t="s">
        <v>19</v>
      </c>
      <c r="C13" s="31">
        <v>502</v>
      </c>
      <c r="D13" s="31">
        <v>360</v>
      </c>
      <c r="E13" s="32">
        <f t="shared" si="0"/>
        <v>862</v>
      </c>
      <c r="F13" s="20"/>
      <c r="G13" s="31">
        <v>2329</v>
      </c>
      <c r="H13" s="31">
        <v>2710</v>
      </c>
      <c r="I13" s="32">
        <f t="shared" ref="I13:I14" si="3">G13+H13</f>
        <v>5039</v>
      </c>
      <c r="K13" s="36">
        <v>1827</v>
      </c>
      <c r="L13" s="36">
        <v>2350</v>
      </c>
      <c r="M13" s="32">
        <f t="shared" si="1"/>
        <v>4177</v>
      </c>
      <c r="O13" s="36">
        <v>1827</v>
      </c>
      <c r="P13" s="36">
        <v>2350</v>
      </c>
      <c r="Q13" s="32">
        <f t="shared" si="2"/>
        <v>4177</v>
      </c>
    </row>
    <row r="14" spans="1:17" x14ac:dyDescent="0.25">
      <c r="A14" s="21"/>
      <c r="B14" s="26" t="s">
        <v>20</v>
      </c>
      <c r="C14" s="34">
        <v>938</v>
      </c>
      <c r="D14" s="34">
        <v>3380</v>
      </c>
      <c r="E14" s="23">
        <f t="shared" si="0"/>
        <v>4318</v>
      </c>
      <c r="F14" s="24"/>
      <c r="G14" s="34">
        <v>938</v>
      </c>
      <c r="H14" s="34">
        <v>3380</v>
      </c>
      <c r="I14" s="23">
        <f t="shared" si="3"/>
        <v>4318</v>
      </c>
      <c r="J14" s="25"/>
      <c r="K14" s="35">
        <f>902+35</f>
        <v>937</v>
      </c>
      <c r="L14" s="35">
        <f>2379+132</f>
        <v>2511</v>
      </c>
      <c r="M14" s="23">
        <f t="shared" si="1"/>
        <v>3448</v>
      </c>
      <c r="N14" s="25"/>
      <c r="O14" s="35">
        <v>937</v>
      </c>
      <c r="P14" s="35">
        <v>2511</v>
      </c>
      <c r="Q14" s="23">
        <f t="shared" si="2"/>
        <v>3448</v>
      </c>
    </row>
    <row r="15" spans="1:17" x14ac:dyDescent="0.25">
      <c r="A15" s="29"/>
      <c r="B15" s="30" t="s">
        <v>21</v>
      </c>
      <c r="C15" s="31">
        <v>6358</v>
      </c>
      <c r="D15" s="31">
        <v>6700</v>
      </c>
      <c r="E15" s="32">
        <f t="shared" si="0"/>
        <v>13058</v>
      </c>
      <c r="F15" s="20"/>
      <c r="G15" s="31">
        <v>6358</v>
      </c>
      <c r="H15" s="31">
        <v>6700</v>
      </c>
      <c r="I15" s="32">
        <v>13058</v>
      </c>
      <c r="K15" s="36"/>
      <c r="L15" s="36"/>
      <c r="M15" s="32">
        <f t="shared" si="1"/>
        <v>0</v>
      </c>
      <c r="O15" s="36">
        <v>2083</v>
      </c>
      <c r="P15" s="36">
        <v>2083</v>
      </c>
      <c r="Q15" s="32">
        <f t="shared" si="2"/>
        <v>4166</v>
      </c>
    </row>
    <row r="16" spans="1:17" x14ac:dyDescent="0.25">
      <c r="A16" s="21"/>
      <c r="B16" s="26" t="s">
        <v>22</v>
      </c>
      <c r="C16" s="34">
        <v>1982</v>
      </c>
      <c r="D16" s="34">
        <v>1982</v>
      </c>
      <c r="E16" s="23">
        <f t="shared" si="0"/>
        <v>3964</v>
      </c>
      <c r="F16" s="24"/>
      <c r="G16" s="34">
        <v>1982</v>
      </c>
      <c r="H16" s="34">
        <v>1982</v>
      </c>
      <c r="I16" s="23">
        <v>3964</v>
      </c>
      <c r="J16" s="25"/>
      <c r="K16" s="35"/>
      <c r="L16" s="35"/>
      <c r="M16" s="23">
        <f t="shared" si="1"/>
        <v>0</v>
      </c>
      <c r="N16" s="25"/>
      <c r="O16" s="35"/>
      <c r="P16" s="35"/>
      <c r="Q16" s="23">
        <f t="shared" si="2"/>
        <v>0</v>
      </c>
    </row>
    <row r="17" spans="1:17" x14ac:dyDescent="0.25">
      <c r="A17" s="29"/>
      <c r="B17" s="30" t="s">
        <v>23</v>
      </c>
      <c r="C17" s="31">
        <v>631</v>
      </c>
      <c r="D17" s="31">
        <v>631</v>
      </c>
      <c r="E17" s="32">
        <v>1262</v>
      </c>
      <c r="F17" s="20"/>
      <c r="G17" s="31">
        <v>631</v>
      </c>
      <c r="H17" s="31">
        <v>631</v>
      </c>
      <c r="I17" s="32">
        <v>1262</v>
      </c>
      <c r="K17" s="36">
        <v>631</v>
      </c>
      <c r="L17" s="36">
        <v>631</v>
      </c>
      <c r="M17" s="32">
        <f t="shared" si="1"/>
        <v>1262</v>
      </c>
      <c r="O17" s="36"/>
      <c r="P17" s="36"/>
      <c r="Q17" s="32">
        <f t="shared" si="2"/>
        <v>0</v>
      </c>
    </row>
    <row r="18" spans="1:17" x14ac:dyDescent="0.25">
      <c r="A18" s="21"/>
      <c r="B18" s="26" t="s">
        <v>24</v>
      </c>
      <c r="C18" s="34">
        <v>452</v>
      </c>
      <c r="D18" s="34">
        <v>452</v>
      </c>
      <c r="E18" s="23">
        <v>904</v>
      </c>
      <c r="F18" s="24"/>
      <c r="G18" s="34">
        <v>452</v>
      </c>
      <c r="H18" s="34">
        <v>452</v>
      </c>
      <c r="I18" s="23">
        <v>904</v>
      </c>
      <c r="J18" s="25"/>
      <c r="K18" s="35">
        <v>452</v>
      </c>
      <c r="L18" s="35">
        <v>452</v>
      </c>
      <c r="M18" s="23">
        <f t="shared" si="1"/>
        <v>904</v>
      </c>
      <c r="N18" s="25"/>
      <c r="O18" s="35">
        <v>452</v>
      </c>
      <c r="P18" s="35">
        <v>452</v>
      </c>
      <c r="Q18" s="23">
        <f t="shared" si="2"/>
        <v>904</v>
      </c>
    </row>
    <row r="19" spans="1:17" x14ac:dyDescent="0.25">
      <c r="A19" s="29"/>
      <c r="B19" s="30" t="s">
        <v>25</v>
      </c>
      <c r="C19" s="31">
        <v>11400</v>
      </c>
      <c r="D19" s="31">
        <v>11400</v>
      </c>
      <c r="E19" s="32">
        <v>22800</v>
      </c>
      <c r="F19" s="20"/>
      <c r="G19" s="31">
        <v>11400</v>
      </c>
      <c r="H19" s="31">
        <v>11400</v>
      </c>
      <c r="I19" s="32">
        <v>22800</v>
      </c>
      <c r="K19" s="36">
        <v>11400</v>
      </c>
      <c r="L19" s="36">
        <v>11400</v>
      </c>
      <c r="M19" s="32">
        <f t="shared" si="1"/>
        <v>22800</v>
      </c>
      <c r="Q19" s="32">
        <f t="shared" si="2"/>
        <v>0</v>
      </c>
    </row>
    <row r="20" spans="1:17" x14ac:dyDescent="0.25">
      <c r="A20" s="21"/>
      <c r="B20" s="26" t="s">
        <v>26</v>
      </c>
      <c r="C20" s="34"/>
      <c r="D20" s="34"/>
      <c r="E20" s="23"/>
      <c r="F20" s="24"/>
      <c r="G20" s="34">
        <v>2068</v>
      </c>
      <c r="H20" s="34">
        <v>2068</v>
      </c>
      <c r="I20" s="23">
        <f>G20+H20</f>
        <v>4136</v>
      </c>
      <c r="J20" s="25"/>
      <c r="K20" s="37">
        <v>2068</v>
      </c>
      <c r="L20" s="37">
        <v>2068</v>
      </c>
      <c r="M20" s="23">
        <f t="shared" si="1"/>
        <v>4136</v>
      </c>
      <c r="N20" s="25"/>
      <c r="O20" s="37">
        <v>2068</v>
      </c>
      <c r="P20" s="37">
        <v>2068</v>
      </c>
      <c r="Q20" s="23">
        <f t="shared" si="2"/>
        <v>4136</v>
      </c>
    </row>
    <row r="21" spans="1:17" x14ac:dyDescent="0.25">
      <c r="A21" s="29"/>
      <c r="B21" s="30" t="s">
        <v>27</v>
      </c>
      <c r="C21" s="31"/>
      <c r="D21" s="31"/>
      <c r="E21" s="32"/>
      <c r="F21" s="20"/>
      <c r="G21" s="31"/>
      <c r="H21" s="31"/>
      <c r="I21" s="32"/>
      <c r="K21" s="38"/>
      <c r="L21" s="38">
        <v>-864</v>
      </c>
      <c r="M21" s="32">
        <f t="shared" si="1"/>
        <v>-864</v>
      </c>
      <c r="O21" s="38"/>
      <c r="P21" s="38"/>
      <c r="Q21" s="32">
        <f t="shared" si="2"/>
        <v>0</v>
      </c>
    </row>
    <row r="22" spans="1:17" x14ac:dyDescent="0.25">
      <c r="A22" s="29"/>
      <c r="B22" s="30" t="s">
        <v>28</v>
      </c>
      <c r="C22" s="31"/>
      <c r="D22" s="31"/>
      <c r="E22" s="32"/>
      <c r="F22" s="20"/>
      <c r="G22" s="31"/>
      <c r="H22" s="31"/>
      <c r="I22" s="32"/>
      <c r="K22" s="38"/>
      <c r="L22" s="38"/>
      <c r="M22" s="32"/>
      <c r="O22" s="38">
        <v>1500</v>
      </c>
      <c r="P22" s="38">
        <v>1500</v>
      </c>
      <c r="Q22" s="32">
        <f t="shared" si="2"/>
        <v>3000</v>
      </c>
    </row>
    <row r="23" spans="1:17" x14ac:dyDescent="0.25">
      <c r="A23" s="29" t="s">
        <v>29</v>
      </c>
      <c r="B23" s="29"/>
      <c r="C23" s="39">
        <f>SUM(C10:C22)</f>
        <v>30026</v>
      </c>
      <c r="D23" s="39">
        <f t="shared" ref="D23:E23" si="4">SUM(D10:D22)</f>
        <v>31973</v>
      </c>
      <c r="E23" s="39">
        <f t="shared" si="4"/>
        <v>61999</v>
      </c>
      <c r="F23" s="20"/>
      <c r="G23" s="39">
        <f>SUM(G10:G22)</f>
        <v>33921</v>
      </c>
      <c r="H23" s="39">
        <f t="shared" ref="H23:I23" si="5">SUM(H10:H22)</f>
        <v>36391</v>
      </c>
      <c r="I23" s="39">
        <f t="shared" si="5"/>
        <v>70312</v>
      </c>
      <c r="K23" s="39">
        <f>SUM(K10:K22)</f>
        <v>25078</v>
      </c>
      <c r="L23" s="39">
        <f t="shared" ref="L23:M23" si="6">SUM(L10:L22)</f>
        <v>25616</v>
      </c>
      <c r="M23" s="39">
        <f t="shared" si="6"/>
        <v>50694</v>
      </c>
      <c r="O23" s="39">
        <f>SUM(O10:O22)</f>
        <v>14218</v>
      </c>
      <c r="P23" s="39">
        <f>SUM(P10:P22)</f>
        <v>15819</v>
      </c>
      <c r="Q23" s="39">
        <f>SUM(Q10:Q22)</f>
        <v>30037</v>
      </c>
    </row>
    <row r="24" spans="1:17" x14ac:dyDescent="0.25">
      <c r="A24" s="21"/>
      <c r="B24" s="40" t="s">
        <v>30</v>
      </c>
      <c r="C24" s="41"/>
      <c r="D24" s="41"/>
      <c r="E24" s="23"/>
      <c r="F24" s="24"/>
      <c r="G24" s="41"/>
      <c r="H24" s="41"/>
      <c r="I24" s="23"/>
      <c r="J24" s="25"/>
      <c r="K24" s="35"/>
      <c r="L24" s="35"/>
      <c r="M24" s="23"/>
      <c r="N24" s="25"/>
      <c r="O24" s="25"/>
      <c r="P24" s="25"/>
      <c r="Q24" s="23">
        <f t="shared" si="2"/>
        <v>0</v>
      </c>
    </row>
    <row r="25" spans="1:17" x14ac:dyDescent="0.25">
      <c r="A25" s="29"/>
      <c r="B25" s="30" t="s">
        <v>31</v>
      </c>
      <c r="C25" s="31">
        <v>43172</v>
      </c>
      <c r="D25" s="31">
        <v>63903</v>
      </c>
      <c r="E25" s="32">
        <v>107075</v>
      </c>
      <c r="F25" s="20"/>
      <c r="G25" s="42">
        <v>37174</v>
      </c>
      <c r="H25" s="42">
        <v>59463</v>
      </c>
      <c r="I25" s="32">
        <f>G25+H25</f>
        <v>96637</v>
      </c>
      <c r="K25" s="36">
        <v>37258</v>
      </c>
      <c r="L25" s="38">
        <v>71197</v>
      </c>
      <c r="M25" s="32">
        <f t="shared" si="1"/>
        <v>108455</v>
      </c>
      <c r="O25" s="36">
        <v>37258</v>
      </c>
      <c r="P25" s="38">
        <v>71197</v>
      </c>
      <c r="Q25" s="32">
        <f t="shared" si="2"/>
        <v>108455</v>
      </c>
    </row>
    <row r="26" spans="1:17" x14ac:dyDescent="0.25">
      <c r="A26" s="21"/>
      <c r="B26" s="26" t="s">
        <v>32</v>
      </c>
      <c r="C26" s="34">
        <v>51325</v>
      </c>
      <c r="D26" s="34">
        <v>105986</v>
      </c>
      <c r="E26" s="23">
        <f>C26+D26</f>
        <v>157311</v>
      </c>
      <c r="F26" s="24"/>
      <c r="G26" s="43"/>
      <c r="H26" s="43"/>
      <c r="I26" s="23">
        <v>0</v>
      </c>
      <c r="J26" s="25"/>
      <c r="K26" s="35"/>
      <c r="L26" s="35"/>
      <c r="M26" s="23">
        <f t="shared" si="1"/>
        <v>0</v>
      </c>
      <c r="N26" s="25"/>
      <c r="O26" s="25"/>
      <c r="P26" s="35"/>
      <c r="Q26" s="23">
        <f t="shared" si="2"/>
        <v>0</v>
      </c>
    </row>
    <row r="27" spans="1:17" x14ac:dyDescent="0.25">
      <c r="A27" s="29"/>
      <c r="B27" s="30" t="s">
        <v>33</v>
      </c>
      <c r="C27" s="31"/>
      <c r="D27" s="31"/>
      <c r="E27" s="32"/>
      <c r="F27" s="20"/>
      <c r="G27" s="42">
        <f>6964+5479</f>
        <v>12443</v>
      </c>
      <c r="H27" s="42">
        <f>7183+5805</f>
        <v>12988</v>
      </c>
      <c r="I27" s="32">
        <f>G27+H27</f>
        <v>25431</v>
      </c>
      <c r="K27" s="36">
        <f>5952+5589</f>
        <v>11541</v>
      </c>
      <c r="L27" s="38">
        <f>7347+5947</f>
        <v>13294</v>
      </c>
      <c r="M27" s="32">
        <f t="shared" si="1"/>
        <v>24835</v>
      </c>
      <c r="O27">
        <f>5952+5514</f>
        <v>11466</v>
      </c>
      <c r="P27" s="38">
        <f>7347+5869</f>
        <v>13216</v>
      </c>
      <c r="Q27" s="32">
        <f t="shared" si="2"/>
        <v>24682</v>
      </c>
    </row>
    <row r="28" spans="1:17" x14ac:dyDescent="0.25">
      <c r="A28" s="21"/>
      <c r="B28" s="26" t="s">
        <v>34</v>
      </c>
      <c r="C28" s="34"/>
      <c r="D28" s="34"/>
      <c r="E28" s="23"/>
      <c r="F28" s="24"/>
      <c r="G28" s="44">
        <v>377</v>
      </c>
      <c r="H28" s="44">
        <v>454</v>
      </c>
      <c r="I28" s="23">
        <f t="shared" ref="I28:I31" si="7">G28+H28</f>
        <v>831</v>
      </c>
      <c r="J28" s="25"/>
      <c r="K28" s="35">
        <v>383</v>
      </c>
      <c r="L28" s="35">
        <v>459</v>
      </c>
      <c r="M28" s="23">
        <f t="shared" si="1"/>
        <v>842</v>
      </c>
      <c r="N28" s="25"/>
      <c r="O28" s="25">
        <v>383</v>
      </c>
      <c r="P28" s="35">
        <v>459</v>
      </c>
      <c r="Q28" s="23">
        <f t="shared" si="2"/>
        <v>842</v>
      </c>
    </row>
    <row r="29" spans="1:17" x14ac:dyDescent="0.25">
      <c r="A29" s="29"/>
      <c r="B29" s="45" t="s">
        <v>35</v>
      </c>
      <c r="C29" s="31"/>
      <c r="D29" s="31"/>
      <c r="E29" s="32"/>
      <c r="F29" s="20"/>
      <c r="G29" s="42">
        <v>335</v>
      </c>
      <c r="H29" s="42">
        <v>397</v>
      </c>
      <c r="I29" s="32">
        <f t="shared" si="7"/>
        <v>732</v>
      </c>
      <c r="K29" s="38">
        <v>340</v>
      </c>
      <c r="L29" s="38">
        <v>403</v>
      </c>
      <c r="M29" s="32">
        <f t="shared" si="1"/>
        <v>743</v>
      </c>
      <c r="O29">
        <v>340</v>
      </c>
      <c r="P29" s="38">
        <v>403</v>
      </c>
      <c r="Q29" s="32">
        <f t="shared" si="2"/>
        <v>743</v>
      </c>
    </row>
    <row r="30" spans="1:17" x14ac:dyDescent="0.25">
      <c r="A30" s="29"/>
      <c r="B30" s="45" t="s">
        <v>36</v>
      </c>
      <c r="C30" s="31"/>
      <c r="D30" s="31"/>
      <c r="E30" s="32"/>
      <c r="F30" s="20"/>
      <c r="G30" s="31">
        <v>9957</v>
      </c>
      <c r="H30" s="31">
        <v>17740</v>
      </c>
      <c r="I30" s="39">
        <f t="shared" si="7"/>
        <v>27697</v>
      </c>
      <c r="K30" s="38">
        <v>10235</v>
      </c>
      <c r="L30" s="38">
        <v>18234</v>
      </c>
      <c r="M30" s="39">
        <f t="shared" si="1"/>
        <v>28469</v>
      </c>
      <c r="O30">
        <v>10235</v>
      </c>
      <c r="P30" s="38">
        <v>18234</v>
      </c>
      <c r="Q30" s="32">
        <f t="shared" si="2"/>
        <v>28469</v>
      </c>
    </row>
    <row r="31" spans="1:17" x14ac:dyDescent="0.25">
      <c r="A31" s="21"/>
      <c r="B31" s="46" t="s">
        <v>37</v>
      </c>
      <c r="C31" s="34"/>
      <c r="D31" s="34"/>
      <c r="E31" s="23"/>
      <c r="F31" s="24"/>
      <c r="G31" s="44">
        <v>10967</v>
      </c>
      <c r="H31" s="44">
        <v>12083</v>
      </c>
      <c r="I31" s="23">
        <f t="shared" si="7"/>
        <v>23050</v>
      </c>
      <c r="J31" s="25"/>
      <c r="K31" s="35">
        <v>6139</v>
      </c>
      <c r="L31" s="35">
        <v>11100</v>
      </c>
      <c r="M31" s="23">
        <f t="shared" si="1"/>
        <v>17239</v>
      </c>
      <c r="N31" s="25"/>
      <c r="O31" s="35">
        <v>6139</v>
      </c>
      <c r="P31" s="35">
        <v>11100</v>
      </c>
      <c r="Q31" s="23">
        <f t="shared" si="2"/>
        <v>17239</v>
      </c>
    </row>
    <row r="32" spans="1:17" x14ac:dyDescent="0.25">
      <c r="A32" s="30"/>
      <c r="B32" s="30" t="s">
        <v>38</v>
      </c>
      <c r="C32" s="47"/>
      <c r="D32" s="47"/>
      <c r="E32" s="32"/>
      <c r="F32" s="48"/>
      <c r="G32" s="47">
        <v>17241</v>
      </c>
      <c r="H32" s="47">
        <v>33871</v>
      </c>
      <c r="I32" s="32">
        <f>G32+H32</f>
        <v>51112</v>
      </c>
      <c r="K32" s="47">
        <f>902+-1120</f>
        <v>-218</v>
      </c>
      <c r="L32" s="47">
        <f>817+1239</f>
        <v>2056</v>
      </c>
      <c r="M32" s="32">
        <f t="shared" si="1"/>
        <v>1838</v>
      </c>
      <c r="O32" s="38"/>
      <c r="P32" s="47">
        <v>4619</v>
      </c>
      <c r="Q32" s="32">
        <f t="shared" si="2"/>
        <v>4619</v>
      </c>
    </row>
    <row r="33" spans="1:17" x14ac:dyDescent="0.25">
      <c r="A33" s="26"/>
      <c r="B33" s="40" t="s">
        <v>39</v>
      </c>
      <c r="C33" s="49"/>
      <c r="D33" s="49"/>
      <c r="E33" s="23"/>
      <c r="F33" s="24"/>
      <c r="G33" s="49"/>
      <c r="H33" s="49"/>
      <c r="I33" s="23"/>
      <c r="J33" s="25"/>
      <c r="K33" s="35"/>
      <c r="L33" s="35"/>
      <c r="M33" s="23"/>
      <c r="N33" s="25"/>
      <c r="O33" s="25"/>
      <c r="P33" s="35"/>
      <c r="Q33" s="23">
        <f t="shared" si="2"/>
        <v>0</v>
      </c>
    </row>
    <row r="34" spans="1:17" x14ac:dyDescent="0.25">
      <c r="A34" s="30"/>
      <c r="B34" s="45" t="s">
        <v>40</v>
      </c>
      <c r="C34" s="47">
        <v>12736</v>
      </c>
      <c r="D34" s="47">
        <v>12736</v>
      </c>
      <c r="E34" s="32">
        <f>C34+D34</f>
        <v>25472</v>
      </c>
      <c r="F34" s="20"/>
      <c r="G34" s="47">
        <v>6000</v>
      </c>
      <c r="H34" s="47">
        <v>6000</v>
      </c>
      <c r="I34" s="32">
        <f>G34+H34</f>
        <v>12000</v>
      </c>
      <c r="K34" s="36"/>
      <c r="L34" s="47"/>
      <c r="M34" s="32">
        <f t="shared" si="1"/>
        <v>0</v>
      </c>
      <c r="O34" s="36">
        <v>6000</v>
      </c>
      <c r="P34" s="47">
        <v>6000</v>
      </c>
      <c r="Q34" s="32">
        <f t="shared" si="2"/>
        <v>12000</v>
      </c>
    </row>
    <row r="35" spans="1:17" x14ac:dyDescent="0.25">
      <c r="A35" s="26"/>
      <c r="B35" s="27" t="s">
        <v>41</v>
      </c>
      <c r="C35" s="49">
        <v>53185</v>
      </c>
      <c r="D35" s="49">
        <v>39804</v>
      </c>
      <c r="E35" s="23">
        <f t="shared" ref="E35:E36" si="8">C35+D35</f>
        <v>92989</v>
      </c>
      <c r="F35" s="24"/>
      <c r="G35" s="49"/>
      <c r="H35" s="49"/>
      <c r="I35" s="23">
        <f t="shared" ref="I35:I40" si="9">G35+H35</f>
        <v>0</v>
      </c>
      <c r="J35" s="25"/>
      <c r="K35" s="35"/>
      <c r="L35" s="49"/>
      <c r="M35" s="23">
        <f t="shared" si="1"/>
        <v>0</v>
      </c>
      <c r="N35" s="25"/>
      <c r="O35" s="35"/>
      <c r="P35" s="49"/>
      <c r="Q35" s="23">
        <f t="shared" si="2"/>
        <v>0</v>
      </c>
    </row>
    <row r="36" spans="1:17" x14ac:dyDescent="0.25">
      <c r="A36" s="30"/>
      <c r="B36" s="45" t="s">
        <v>42</v>
      </c>
      <c r="C36" s="50">
        <v>38623</v>
      </c>
      <c r="D36" s="50">
        <v>38623</v>
      </c>
      <c r="E36" s="32">
        <f t="shared" si="8"/>
        <v>77246</v>
      </c>
      <c r="F36" s="20"/>
      <c r="G36" s="50">
        <v>30000</v>
      </c>
      <c r="H36" s="50">
        <v>30000</v>
      </c>
      <c r="I36" s="32">
        <f t="shared" si="9"/>
        <v>60000</v>
      </c>
      <c r="K36" s="36"/>
      <c r="L36" s="38"/>
      <c r="M36" s="32">
        <f t="shared" si="1"/>
        <v>0</v>
      </c>
      <c r="O36" s="36">
        <v>15000</v>
      </c>
      <c r="P36" s="38">
        <v>15000</v>
      </c>
      <c r="Q36" s="32">
        <f t="shared" si="2"/>
        <v>30000</v>
      </c>
    </row>
    <row r="37" spans="1:17" x14ac:dyDescent="0.25">
      <c r="A37" s="30"/>
      <c r="B37" s="45" t="s">
        <v>43</v>
      </c>
      <c r="C37" s="50"/>
      <c r="D37" s="50"/>
      <c r="E37" s="32"/>
      <c r="F37" s="20"/>
      <c r="G37" s="50"/>
      <c r="H37" s="50"/>
      <c r="I37" s="32"/>
      <c r="K37" s="36"/>
      <c r="L37" s="38"/>
      <c r="M37" s="32"/>
      <c r="O37" s="36">
        <v>13045</v>
      </c>
      <c r="P37" s="38">
        <v>23579</v>
      </c>
      <c r="Q37" s="32">
        <f t="shared" si="2"/>
        <v>36624</v>
      </c>
    </row>
    <row r="38" spans="1:17" x14ac:dyDescent="0.25">
      <c r="A38" s="26"/>
      <c r="B38" s="26" t="s">
        <v>44</v>
      </c>
      <c r="C38" s="34"/>
      <c r="D38" s="34"/>
      <c r="E38" s="23"/>
      <c r="F38" s="51"/>
      <c r="G38" s="34">
        <v>1200</v>
      </c>
      <c r="H38" s="34">
        <v>2400</v>
      </c>
      <c r="I38" s="23">
        <f t="shared" si="9"/>
        <v>3600</v>
      </c>
      <c r="J38" s="25"/>
      <c r="K38" s="37">
        <v>1200</v>
      </c>
      <c r="L38" s="37">
        <v>2400</v>
      </c>
      <c r="M38" s="23">
        <f t="shared" si="1"/>
        <v>3600</v>
      </c>
      <c r="N38" s="25"/>
      <c r="O38" s="37">
        <v>1200</v>
      </c>
      <c r="P38" s="37">
        <v>2400</v>
      </c>
      <c r="Q38" s="23">
        <f t="shared" si="2"/>
        <v>3600</v>
      </c>
    </row>
    <row r="39" spans="1:17" x14ac:dyDescent="0.25">
      <c r="A39" s="30"/>
      <c r="B39" s="30" t="s">
        <v>45</v>
      </c>
      <c r="C39" s="47"/>
      <c r="D39" s="47"/>
      <c r="E39" s="32"/>
      <c r="F39" s="48"/>
      <c r="G39" s="47">
        <v>180</v>
      </c>
      <c r="H39" s="47">
        <v>300</v>
      </c>
      <c r="I39" s="32">
        <f t="shared" si="9"/>
        <v>480</v>
      </c>
      <c r="K39" s="36"/>
      <c r="L39" s="38"/>
      <c r="M39" s="32">
        <f t="shared" si="1"/>
        <v>0</v>
      </c>
      <c r="O39">
        <v>180</v>
      </c>
      <c r="P39" s="38">
        <v>300</v>
      </c>
      <c r="Q39" s="32">
        <f t="shared" si="2"/>
        <v>480</v>
      </c>
    </row>
    <row r="40" spans="1:17" x14ac:dyDescent="0.25">
      <c r="A40" s="26"/>
      <c r="B40" s="26" t="s">
        <v>46</v>
      </c>
      <c r="C40" s="49"/>
      <c r="D40" s="49"/>
      <c r="E40" s="23"/>
      <c r="F40" s="51"/>
      <c r="G40" s="49">
        <v>200</v>
      </c>
      <c r="H40" s="49">
        <v>0</v>
      </c>
      <c r="I40" s="23">
        <f t="shared" si="9"/>
        <v>200</v>
      </c>
      <c r="J40" s="25"/>
      <c r="K40" s="35">
        <v>200</v>
      </c>
      <c r="L40" s="35">
        <v>0</v>
      </c>
      <c r="M40" s="23">
        <f t="shared" si="1"/>
        <v>200</v>
      </c>
      <c r="N40" s="25"/>
      <c r="O40" s="35">
        <v>200</v>
      </c>
      <c r="P40" s="35">
        <v>0</v>
      </c>
      <c r="Q40" s="23">
        <f t="shared" si="2"/>
        <v>200</v>
      </c>
    </row>
    <row r="41" spans="1:17" x14ac:dyDescent="0.25">
      <c r="A41" s="52"/>
      <c r="B41" s="52" t="s">
        <v>47</v>
      </c>
      <c r="C41" s="47"/>
      <c r="D41" s="47"/>
      <c r="E41" s="53"/>
      <c r="F41" s="54"/>
      <c r="G41" s="47"/>
      <c r="H41" s="47"/>
      <c r="I41" s="53"/>
      <c r="J41" s="55"/>
      <c r="K41" s="38">
        <v>1250</v>
      </c>
      <c r="L41" s="38">
        <v>5046</v>
      </c>
      <c r="M41" s="53">
        <f>K41+L41</f>
        <v>6296</v>
      </c>
      <c r="N41" s="55"/>
      <c r="O41" s="38">
        <v>3170</v>
      </c>
      <c r="P41" s="38">
        <v>3170</v>
      </c>
      <c r="Q41" s="53">
        <f t="shared" si="2"/>
        <v>6340</v>
      </c>
    </row>
    <row r="42" spans="1:17" x14ac:dyDescent="0.25">
      <c r="A42" s="26"/>
      <c r="B42" s="26" t="s">
        <v>48</v>
      </c>
      <c r="C42" s="49"/>
      <c r="D42" s="49"/>
      <c r="E42" s="23"/>
      <c r="F42" s="51"/>
      <c r="G42" s="49"/>
      <c r="H42" s="49"/>
      <c r="I42" s="23"/>
      <c r="J42" s="25"/>
      <c r="K42" s="35">
        <v>293</v>
      </c>
      <c r="L42" s="35">
        <v>589</v>
      </c>
      <c r="M42" s="23">
        <f t="shared" si="1"/>
        <v>882</v>
      </c>
      <c r="N42" s="25"/>
      <c r="O42" s="35"/>
      <c r="P42" s="35"/>
      <c r="Q42" s="23">
        <f t="shared" si="2"/>
        <v>0</v>
      </c>
    </row>
    <row r="43" spans="1:17" x14ac:dyDescent="0.25">
      <c r="A43" s="52"/>
      <c r="B43" s="52" t="s">
        <v>49</v>
      </c>
      <c r="C43" s="47"/>
      <c r="D43" s="47"/>
      <c r="E43" s="53"/>
      <c r="F43" s="54"/>
      <c r="G43" s="47"/>
      <c r="H43" s="47"/>
      <c r="I43" s="53"/>
      <c r="J43" s="55"/>
      <c r="K43" s="38">
        <v>3735</v>
      </c>
      <c r="L43" s="38">
        <v>3735</v>
      </c>
      <c r="M43" s="53">
        <f>K43+L43</f>
        <v>7470</v>
      </c>
      <c r="N43" s="55"/>
      <c r="O43" s="55"/>
      <c r="P43" s="55"/>
      <c r="Q43" s="53"/>
    </row>
    <row r="44" spans="1:17" x14ac:dyDescent="0.25">
      <c r="A44" s="26"/>
      <c r="B44" s="26" t="s">
        <v>50</v>
      </c>
      <c r="C44" s="49"/>
      <c r="D44" s="49"/>
      <c r="E44" s="23"/>
      <c r="F44" s="51"/>
      <c r="G44" s="49"/>
      <c r="H44" s="49"/>
      <c r="I44" s="23"/>
      <c r="J44" s="25"/>
      <c r="K44" s="35">
        <v>500</v>
      </c>
      <c r="L44" s="35">
        <v>500</v>
      </c>
      <c r="M44" s="23">
        <f t="shared" si="1"/>
        <v>1000</v>
      </c>
      <c r="N44" s="25"/>
      <c r="O44" s="35"/>
      <c r="P44" s="35"/>
      <c r="Q44" s="23">
        <f t="shared" si="2"/>
        <v>0</v>
      </c>
    </row>
    <row r="45" spans="1:17" x14ac:dyDescent="0.25">
      <c r="A45" s="52"/>
      <c r="B45" s="52" t="s">
        <v>51</v>
      </c>
      <c r="C45" s="47"/>
      <c r="D45" s="47"/>
      <c r="E45" s="53"/>
      <c r="F45" s="54"/>
      <c r="G45" s="47"/>
      <c r="H45" s="47"/>
      <c r="I45" s="53"/>
      <c r="J45" s="55"/>
      <c r="K45" s="38">
        <v>100</v>
      </c>
      <c r="L45" s="38">
        <v>100</v>
      </c>
      <c r="M45" s="53">
        <f t="shared" si="1"/>
        <v>200</v>
      </c>
      <c r="N45" s="55"/>
      <c r="O45" s="38"/>
      <c r="P45" s="38"/>
      <c r="Q45" s="53">
        <f t="shared" si="2"/>
        <v>0</v>
      </c>
    </row>
    <row r="46" spans="1:17" x14ac:dyDescent="0.25">
      <c r="A46" s="26"/>
      <c r="B46" s="26" t="s">
        <v>52</v>
      </c>
      <c r="C46" s="49"/>
      <c r="D46" s="49"/>
      <c r="E46" s="23"/>
      <c r="F46" s="51"/>
      <c r="G46" s="49"/>
      <c r="H46" s="49"/>
      <c r="I46" s="23"/>
      <c r="J46" s="25"/>
      <c r="K46" s="35"/>
      <c r="L46" s="35"/>
      <c r="M46" s="23">
        <f t="shared" si="1"/>
        <v>0</v>
      </c>
      <c r="N46" s="25"/>
      <c r="O46" s="35">
        <v>350</v>
      </c>
      <c r="P46" s="35">
        <v>350</v>
      </c>
      <c r="Q46" s="23">
        <f>O46+P46</f>
        <v>700</v>
      </c>
    </row>
    <row r="47" spans="1:17" x14ac:dyDescent="0.25">
      <c r="A47" s="52"/>
      <c r="B47" s="52" t="s">
        <v>53</v>
      </c>
      <c r="C47" s="47"/>
      <c r="D47" s="47"/>
      <c r="E47" s="53"/>
      <c r="F47" s="54"/>
      <c r="G47" s="47"/>
      <c r="H47" s="47"/>
      <c r="I47" s="53"/>
      <c r="J47" s="55"/>
      <c r="K47" s="38"/>
      <c r="L47" s="38"/>
      <c r="M47" s="53">
        <f t="shared" si="1"/>
        <v>0</v>
      </c>
      <c r="N47" s="55"/>
      <c r="O47" s="38">
        <f>250+200</f>
        <v>450</v>
      </c>
      <c r="P47" s="38">
        <f>250+380</f>
        <v>630</v>
      </c>
      <c r="Q47" s="53">
        <f>O47+P47</f>
        <v>1080</v>
      </c>
    </row>
    <row r="48" spans="1:17" hidden="1" x14ac:dyDescent="0.25">
      <c r="A48" s="26"/>
      <c r="B48" s="26"/>
      <c r="C48" s="49"/>
      <c r="D48" s="49"/>
      <c r="E48" s="23"/>
      <c r="F48" s="51"/>
      <c r="G48" s="49"/>
      <c r="H48" s="49"/>
      <c r="I48" s="23"/>
      <c r="J48" s="25"/>
      <c r="K48" s="35"/>
      <c r="L48" s="35"/>
      <c r="M48" s="23">
        <f t="shared" si="1"/>
        <v>0</v>
      </c>
      <c r="N48" s="25"/>
      <c r="O48" s="35"/>
      <c r="P48" s="35"/>
      <c r="Q48" s="23">
        <f t="shared" si="2"/>
        <v>0</v>
      </c>
    </row>
    <row r="49" spans="1:17" hidden="1" x14ac:dyDescent="0.25">
      <c r="A49" s="30"/>
      <c r="B49" s="30"/>
      <c r="C49" s="47"/>
      <c r="D49" s="47"/>
      <c r="E49" s="32"/>
      <c r="F49" s="48"/>
      <c r="G49" s="47"/>
      <c r="H49" s="47"/>
      <c r="I49" s="32"/>
      <c r="K49" s="36"/>
      <c r="L49" s="38"/>
      <c r="M49" s="32">
        <f t="shared" si="1"/>
        <v>0</v>
      </c>
      <c r="P49" s="38"/>
      <c r="Q49" s="32">
        <f t="shared" si="2"/>
        <v>0</v>
      </c>
    </row>
    <row r="50" spans="1:17" x14ac:dyDescent="0.25">
      <c r="A50" s="21" t="s">
        <v>54</v>
      </c>
      <c r="B50" s="24"/>
      <c r="C50" s="57">
        <f>SUM(C25:C40)</f>
        <v>199041</v>
      </c>
      <c r="D50" s="57">
        <f>SUM(D25:D40)</f>
        <v>261052</v>
      </c>
      <c r="E50" s="57">
        <f>SUM(E25:E40)</f>
        <v>460093</v>
      </c>
      <c r="F50" s="24"/>
      <c r="G50" s="57">
        <f>SUM(G25:G40)</f>
        <v>126074</v>
      </c>
      <c r="H50" s="57">
        <f>SUM(H25:H40)</f>
        <v>175696</v>
      </c>
      <c r="I50" s="57">
        <f>SUM(I25:I47)</f>
        <v>301770</v>
      </c>
      <c r="J50" s="25"/>
      <c r="K50" s="57">
        <f>SUM(K25:K47)</f>
        <v>72956</v>
      </c>
      <c r="L50" s="57">
        <f>SUM(L25:L47)</f>
        <v>129113</v>
      </c>
      <c r="M50" s="57">
        <f>K50+L50</f>
        <v>202069</v>
      </c>
      <c r="N50" s="25"/>
      <c r="O50" s="57">
        <f>SUM(O25:O49)</f>
        <v>105416</v>
      </c>
      <c r="P50" s="57">
        <f>SUM(P25:P49)</f>
        <v>170657</v>
      </c>
      <c r="Q50" s="57">
        <f>O50+P50</f>
        <v>276073</v>
      </c>
    </row>
    <row r="51" spans="1:17" ht="15.75" thickBot="1" x14ac:dyDescent="0.3">
      <c r="A51" s="29" t="s">
        <v>55</v>
      </c>
      <c r="B51" s="20"/>
      <c r="C51" s="58">
        <f>C7+C23+C50</f>
        <v>1265726</v>
      </c>
      <c r="D51" s="58">
        <f>D7+D23+D50</f>
        <v>1335417</v>
      </c>
      <c r="E51" s="58">
        <f>E7+E23+E50</f>
        <v>2601143</v>
      </c>
      <c r="F51" s="20"/>
      <c r="G51" s="58">
        <f>G7+G23+G50</f>
        <v>1196654</v>
      </c>
      <c r="H51" s="58">
        <f>H7+H23+H50</f>
        <v>1254479</v>
      </c>
      <c r="I51" s="58">
        <f>I7+I23+I50</f>
        <v>2451133</v>
      </c>
      <c r="K51" s="58">
        <f>K7+K23+K50</f>
        <v>1134693</v>
      </c>
      <c r="L51" s="58">
        <f>L7+L23+L50</f>
        <v>1197121</v>
      </c>
      <c r="M51" s="58">
        <f>M7+M23+M50</f>
        <v>2331814</v>
      </c>
      <c r="O51" s="58">
        <f>O7+O23+O50</f>
        <v>1156293</v>
      </c>
      <c r="P51" s="58">
        <f>P7+P23+P50</f>
        <v>1228868</v>
      </c>
      <c r="Q51" s="58">
        <f>Q7+Q23+Q50</f>
        <v>2385161</v>
      </c>
    </row>
    <row r="52" spans="1:17" ht="15.75" thickTop="1" x14ac:dyDescent="0.25">
      <c r="A52" s="59" t="s">
        <v>56</v>
      </c>
      <c r="B52" s="24"/>
      <c r="C52" s="60">
        <f>(C51-C7)/C7</f>
        <v>0.22096658592651972</v>
      </c>
      <c r="D52" s="60">
        <f>(D51-D7)/D7</f>
        <v>0.28110825869730388</v>
      </c>
      <c r="E52" s="60">
        <f>(E51-E7)/E7</f>
        <v>0.25112034288721152</v>
      </c>
      <c r="F52" s="24"/>
      <c r="G52" s="60">
        <f>(G51-G7)/G7</f>
        <v>0.15433715426191255</v>
      </c>
      <c r="H52" s="60">
        <f>(H51-H7)/H7</f>
        <v>0.20346184544777782</v>
      </c>
      <c r="I52" s="60">
        <f>(I51-I7)/I7</f>
        <v>0.17896723072209389</v>
      </c>
      <c r="J52" s="25"/>
      <c r="K52" s="60">
        <f>(K51-K7)/K7</f>
        <v>9.4567258857541386E-2</v>
      </c>
      <c r="L52" s="60">
        <f>(L51-L7)/L7</f>
        <v>0.14843648070975218</v>
      </c>
      <c r="M52" s="60">
        <f>(M51-M7)/M7</f>
        <v>0.12157614219179809</v>
      </c>
      <c r="N52" s="25"/>
      <c r="O52" s="60">
        <f>(O51-O7)/O7</f>
        <v>0.11540342581311695</v>
      </c>
      <c r="P52" s="60">
        <f>(P51-P7)/P7</f>
        <v>0.17889239364845472</v>
      </c>
      <c r="Q52" s="60">
        <f>(Q51-Q7)/Q7</f>
        <v>0.14723544540273423</v>
      </c>
    </row>
    <row r="53" spans="1:17" ht="5.25" customHeight="1" x14ac:dyDescent="0.25"/>
    <row r="54" spans="1:17" hidden="1" x14ac:dyDescent="0.25"/>
    <row r="55" spans="1:17" ht="15.75" x14ac:dyDescent="0.25">
      <c r="A55" s="61" t="s">
        <v>57</v>
      </c>
      <c r="B55" s="62"/>
      <c r="C55" s="62"/>
      <c r="D55" s="62"/>
    </row>
    <row r="56" spans="1:17" x14ac:dyDescent="0.25">
      <c r="A56" s="63"/>
      <c r="E56" s="64"/>
    </row>
    <row r="57" spans="1:17" ht="15" customHeight="1" x14ac:dyDescent="0.25">
      <c r="A57" s="65"/>
      <c r="B57" s="66" t="s">
        <v>58</v>
      </c>
      <c r="C57" s="25"/>
      <c r="D57" s="25"/>
      <c r="E57" s="25"/>
      <c r="F57" s="25"/>
      <c r="G57" s="67" t="s">
        <v>59</v>
      </c>
      <c r="H57" s="67"/>
      <c r="I57" s="67"/>
      <c r="J57" s="25"/>
      <c r="K57" s="68" t="s">
        <v>60</v>
      </c>
      <c r="L57" s="69"/>
      <c r="M57" s="69"/>
      <c r="N57" s="69"/>
      <c r="O57" s="68" t="s">
        <v>103</v>
      </c>
      <c r="P57" s="68"/>
      <c r="Q57" s="68"/>
    </row>
    <row r="58" spans="1:17" x14ac:dyDescent="0.25">
      <c r="A58" s="70"/>
      <c r="B58" s="71"/>
      <c r="C58" s="68" t="s">
        <v>61</v>
      </c>
      <c r="D58" s="68"/>
      <c r="E58" s="68"/>
      <c r="F58" s="25"/>
      <c r="G58" s="67"/>
      <c r="H58" s="67"/>
      <c r="I58" s="67"/>
      <c r="J58" s="25"/>
      <c r="K58" s="69"/>
      <c r="L58" s="69"/>
      <c r="M58" s="69"/>
      <c r="N58" s="69"/>
      <c r="O58" s="68"/>
      <c r="P58" s="68"/>
      <c r="Q58" s="68"/>
    </row>
    <row r="59" spans="1:17" x14ac:dyDescent="0.25">
      <c r="A59" s="70"/>
      <c r="B59" s="72"/>
      <c r="C59" s="73"/>
      <c r="D59" s="73"/>
      <c r="G59" s="73" t="s">
        <v>62</v>
      </c>
      <c r="H59" s="73" t="s">
        <v>63</v>
      </c>
      <c r="I59" s="74" t="s">
        <v>13</v>
      </c>
      <c r="K59" s="73" t="s">
        <v>62</v>
      </c>
      <c r="L59" s="73" t="s">
        <v>63</v>
      </c>
      <c r="M59" s="74" t="s">
        <v>13</v>
      </c>
      <c r="O59" s="73" t="s">
        <v>62</v>
      </c>
      <c r="P59" s="73" t="s">
        <v>63</v>
      </c>
      <c r="Q59" s="74" t="s">
        <v>13</v>
      </c>
    </row>
    <row r="60" spans="1:17" ht="30" x14ac:dyDescent="0.25">
      <c r="A60" s="70"/>
      <c r="B60" s="75" t="s">
        <v>64</v>
      </c>
      <c r="C60" s="76">
        <v>7.8E-2</v>
      </c>
      <c r="D60" s="76">
        <v>3.9E-2</v>
      </c>
      <c r="E60" s="77">
        <f>C60+D60</f>
        <v>0.11699999999999999</v>
      </c>
      <c r="F60" s="78"/>
      <c r="G60" s="76">
        <v>8.8999999999999996E-2</v>
      </c>
      <c r="H60" s="76">
        <v>4.9000000000000002E-2</v>
      </c>
      <c r="I60" s="77">
        <f>G60+H60</f>
        <v>0.13800000000000001</v>
      </c>
      <c r="J60" s="78"/>
      <c r="K60" s="79">
        <v>8.92009420160087E-2</v>
      </c>
      <c r="L60" s="80">
        <v>5.8673350684481207E-2</v>
      </c>
      <c r="M60" s="77">
        <f>K60+L60</f>
        <v>0.14787429270048991</v>
      </c>
      <c r="N60" s="78"/>
      <c r="O60" s="79">
        <v>8.92009420160087E-2</v>
      </c>
      <c r="P60" s="80">
        <v>5.8673350684481207E-2</v>
      </c>
      <c r="Q60" s="77">
        <f>O60+P60</f>
        <v>0.14787429270048991</v>
      </c>
    </row>
    <row r="61" spans="1:17" x14ac:dyDescent="0.25">
      <c r="A61" s="70"/>
      <c r="B61" t="s">
        <v>65</v>
      </c>
      <c r="C61" s="81">
        <v>6.5000000000000002E-2</v>
      </c>
      <c r="D61" s="81">
        <v>6.5000000000000002E-2</v>
      </c>
      <c r="E61" s="77">
        <f>C61+D61</f>
        <v>0.13</v>
      </c>
      <c r="G61" s="76"/>
      <c r="H61" s="76"/>
      <c r="I61" s="77"/>
      <c r="J61" s="78"/>
      <c r="L61" s="82"/>
      <c r="M61" s="82"/>
      <c r="N61" s="78"/>
      <c r="P61" s="82"/>
      <c r="Q61" s="82"/>
    </row>
    <row r="62" spans="1:17" x14ac:dyDescent="0.25">
      <c r="A62" s="70"/>
      <c r="B62" t="s">
        <v>66</v>
      </c>
      <c r="C62" s="83" t="s">
        <v>67</v>
      </c>
      <c r="D62" s="83"/>
      <c r="E62" s="83"/>
      <c r="G62" s="84">
        <v>0.04</v>
      </c>
      <c r="H62" s="84">
        <v>0.03</v>
      </c>
      <c r="I62" s="84">
        <f>G62+H62</f>
        <v>7.0000000000000007E-2</v>
      </c>
      <c r="J62" s="78"/>
      <c r="K62" s="84">
        <v>0.04</v>
      </c>
      <c r="L62" s="84">
        <v>0.03</v>
      </c>
      <c r="M62" s="84">
        <f>K62+L62</f>
        <v>7.0000000000000007E-2</v>
      </c>
      <c r="N62" s="78"/>
      <c r="O62" s="84">
        <v>0.04</v>
      </c>
      <c r="P62" s="84">
        <v>0.03</v>
      </c>
      <c r="Q62" s="84">
        <f>O62+P62</f>
        <v>7.0000000000000007E-2</v>
      </c>
    </row>
    <row r="63" spans="1:17" x14ac:dyDescent="0.25">
      <c r="B63" t="s">
        <v>68</v>
      </c>
      <c r="C63" s="81">
        <v>6.5000000000000002E-2</v>
      </c>
      <c r="D63" s="81">
        <v>6.5000000000000002E-2</v>
      </c>
      <c r="E63" s="77">
        <f>C63+D63</f>
        <v>0.13</v>
      </c>
      <c r="G63" s="85">
        <v>0.04</v>
      </c>
      <c r="H63" s="85">
        <v>0.03</v>
      </c>
      <c r="I63" s="84">
        <f>G63+H63</f>
        <v>7.0000000000000007E-2</v>
      </c>
      <c r="J63" s="78"/>
      <c r="K63" s="85">
        <v>0.04</v>
      </c>
      <c r="L63" s="85">
        <v>0.03</v>
      </c>
      <c r="M63" s="84">
        <f>K63+L63</f>
        <v>7.0000000000000007E-2</v>
      </c>
      <c r="N63" s="78"/>
      <c r="O63" s="85">
        <v>0.04</v>
      </c>
      <c r="P63" s="85">
        <v>0.03</v>
      </c>
      <c r="Q63" s="84">
        <f>O63+P63</f>
        <v>7.0000000000000007E-2</v>
      </c>
    </row>
    <row r="64" spans="1:17" x14ac:dyDescent="0.25">
      <c r="G64" s="85"/>
      <c r="H64" s="85"/>
      <c r="I64" s="77"/>
      <c r="J64" s="78"/>
      <c r="K64" s="62"/>
      <c r="L64" s="62"/>
      <c r="M64" s="62"/>
      <c r="N64" s="78"/>
      <c r="O64" s="62"/>
      <c r="P64" s="62"/>
      <c r="Q64" s="62"/>
    </row>
    <row r="65" spans="1:17" x14ac:dyDescent="0.25">
      <c r="G65" s="85"/>
      <c r="H65" s="85"/>
      <c r="I65" s="77"/>
      <c r="J65" s="78"/>
      <c r="K65" s="62"/>
      <c r="L65" s="62"/>
      <c r="M65" s="62"/>
      <c r="N65" s="78"/>
      <c r="O65" s="62"/>
      <c r="P65" s="62"/>
      <c r="Q65" s="62"/>
    </row>
    <row r="66" spans="1:17" x14ac:dyDescent="0.25">
      <c r="A66" s="86" t="s">
        <v>69</v>
      </c>
      <c r="B66" s="87" t="s">
        <v>40</v>
      </c>
      <c r="C66" s="25"/>
      <c r="D66" s="25"/>
      <c r="E66" s="25"/>
      <c r="F66" s="25"/>
      <c r="G66" s="69" t="s">
        <v>70</v>
      </c>
      <c r="H66" s="69"/>
      <c r="I66" s="69"/>
      <c r="J66" s="25"/>
      <c r="K66" s="88" t="s">
        <v>71</v>
      </c>
      <c r="L66" s="88"/>
      <c r="M66" s="88"/>
      <c r="N66" s="25"/>
      <c r="O66" s="88" t="s">
        <v>72</v>
      </c>
      <c r="P66" s="88"/>
      <c r="Q66" s="88"/>
    </row>
    <row r="67" spans="1:17" x14ac:dyDescent="0.25">
      <c r="B67" s="89" t="s">
        <v>73</v>
      </c>
      <c r="C67" s="89"/>
      <c r="D67" s="89"/>
      <c r="E67" s="89"/>
      <c r="F67" s="90"/>
      <c r="G67" s="90"/>
      <c r="H67" s="90"/>
      <c r="I67" s="90"/>
      <c r="J67" s="90"/>
      <c r="K67" s="89"/>
      <c r="L67" s="89"/>
      <c r="M67" s="89"/>
    </row>
    <row r="68" spans="1:17" x14ac:dyDescent="0.25">
      <c r="A68" s="78"/>
    </row>
    <row r="69" spans="1:17" x14ac:dyDescent="0.25">
      <c r="A69" s="86" t="s">
        <v>69</v>
      </c>
      <c r="B69" s="87" t="s">
        <v>41</v>
      </c>
      <c r="C69" s="25"/>
      <c r="D69" s="25"/>
      <c r="E69" s="25"/>
      <c r="F69" s="25"/>
      <c r="G69" s="69" t="s">
        <v>74</v>
      </c>
      <c r="H69" s="69"/>
      <c r="I69" s="69"/>
      <c r="J69" s="25"/>
      <c r="K69" s="88" t="s">
        <v>74</v>
      </c>
      <c r="L69" s="88"/>
      <c r="M69" s="88"/>
      <c r="N69" s="25"/>
      <c r="O69" s="88" t="s">
        <v>74</v>
      </c>
      <c r="P69" s="88"/>
      <c r="Q69" s="88"/>
    </row>
    <row r="70" spans="1:17" x14ac:dyDescent="0.25">
      <c r="A70" s="90"/>
      <c r="B70" s="89"/>
      <c r="C70" s="89"/>
      <c r="D70" s="89"/>
      <c r="E70" s="89"/>
      <c r="F70" s="90"/>
      <c r="G70" s="89"/>
      <c r="H70" s="89"/>
      <c r="I70" s="89"/>
      <c r="J70" s="90"/>
      <c r="K70" s="91"/>
      <c r="L70" s="91"/>
      <c r="M70" s="91"/>
    </row>
    <row r="71" spans="1:17" x14ac:dyDescent="0.25">
      <c r="A71" s="86" t="s">
        <v>69</v>
      </c>
      <c r="B71" s="87" t="s">
        <v>42</v>
      </c>
      <c r="C71" s="25"/>
      <c r="D71" s="25"/>
      <c r="E71" s="25"/>
      <c r="F71" s="25"/>
      <c r="G71" s="69" t="s">
        <v>75</v>
      </c>
      <c r="H71" s="69"/>
      <c r="I71" s="69"/>
      <c r="J71" s="25"/>
      <c r="K71" s="88" t="s">
        <v>74</v>
      </c>
      <c r="L71" s="88"/>
      <c r="M71" s="88"/>
      <c r="N71" s="25"/>
      <c r="O71" s="88" t="s">
        <v>76</v>
      </c>
      <c r="P71" s="88"/>
      <c r="Q71" s="88"/>
    </row>
    <row r="72" spans="1:17" ht="102.75" customHeight="1" x14ac:dyDescent="0.25">
      <c r="A72" s="90"/>
      <c r="B72" s="89" t="s">
        <v>77</v>
      </c>
      <c r="C72" s="89"/>
      <c r="D72" s="89"/>
      <c r="E72" s="89"/>
      <c r="F72" s="90"/>
      <c r="G72" s="90"/>
      <c r="H72" s="90"/>
      <c r="I72" s="90"/>
      <c r="J72" s="90"/>
      <c r="K72" s="89"/>
      <c r="L72" s="89"/>
      <c r="M72" s="89"/>
      <c r="O72" s="89" t="s">
        <v>78</v>
      </c>
      <c r="P72" s="89"/>
      <c r="Q72" s="89"/>
    </row>
    <row r="73" spans="1:17" x14ac:dyDescent="0.25">
      <c r="A73" s="78"/>
    </row>
    <row r="74" spans="1:17" x14ac:dyDescent="0.25">
      <c r="A74" s="86" t="s">
        <v>69</v>
      </c>
      <c r="B74" s="87" t="s">
        <v>44</v>
      </c>
      <c r="C74" s="25"/>
      <c r="D74" s="25"/>
      <c r="E74" s="25"/>
      <c r="F74" s="25"/>
      <c r="G74" s="88" t="s">
        <v>79</v>
      </c>
      <c r="H74" s="88"/>
      <c r="I74" s="88"/>
      <c r="J74" s="25"/>
      <c r="K74" s="88"/>
      <c r="L74" s="88"/>
      <c r="M74" s="88"/>
      <c r="N74" s="25"/>
      <c r="O74" s="88"/>
      <c r="P74" s="88"/>
      <c r="Q74" s="88"/>
    </row>
    <row r="75" spans="1:17" x14ac:dyDescent="0.25">
      <c r="A75" s="90"/>
      <c r="B75" s="90"/>
      <c r="C75" s="90"/>
      <c r="D75" s="90"/>
      <c r="E75" s="90"/>
      <c r="F75" s="90"/>
      <c r="G75" s="89" t="s">
        <v>80</v>
      </c>
      <c r="H75" s="89"/>
      <c r="I75" s="89"/>
      <c r="J75" s="90"/>
      <c r="K75" s="92" t="s">
        <v>81</v>
      </c>
      <c r="L75" s="92"/>
      <c r="M75" s="92"/>
      <c r="O75" s="92" t="s">
        <v>81</v>
      </c>
      <c r="P75" s="92"/>
      <c r="Q75" s="92"/>
    </row>
    <row r="76" spans="1:17" x14ac:dyDescent="0.25">
      <c r="A76" s="78"/>
    </row>
    <row r="77" spans="1:17" x14ac:dyDescent="0.25">
      <c r="A77" s="86" t="s">
        <v>69</v>
      </c>
      <c r="B77" s="87" t="s">
        <v>82</v>
      </c>
      <c r="C77" s="25"/>
      <c r="D77" s="25"/>
      <c r="E77" s="25"/>
      <c r="F77" s="25"/>
      <c r="G77" s="88" t="s">
        <v>83</v>
      </c>
      <c r="H77" s="88"/>
      <c r="I77" s="88"/>
      <c r="J77" s="25"/>
      <c r="K77" s="88"/>
      <c r="L77" s="88"/>
      <c r="M77" s="88"/>
      <c r="N77" s="25"/>
      <c r="O77" s="88"/>
      <c r="P77" s="88"/>
      <c r="Q77" s="88"/>
    </row>
    <row r="78" spans="1:17" ht="101.25" customHeight="1" x14ac:dyDescent="0.25">
      <c r="A78" s="89"/>
      <c r="B78" s="89"/>
      <c r="C78" s="89"/>
      <c r="D78" s="89"/>
      <c r="E78" s="89"/>
      <c r="F78" s="90"/>
      <c r="G78" s="89" t="s">
        <v>84</v>
      </c>
      <c r="H78" s="89"/>
      <c r="I78" s="89"/>
      <c r="J78" s="90"/>
      <c r="K78" s="89" t="s">
        <v>85</v>
      </c>
      <c r="L78" s="89"/>
      <c r="M78" s="89"/>
      <c r="O78" s="91" t="s">
        <v>86</v>
      </c>
      <c r="P78" s="91"/>
      <c r="Q78" s="91"/>
    </row>
    <row r="79" spans="1:17" x14ac:dyDescent="0.25">
      <c r="A79" s="78"/>
    </row>
    <row r="80" spans="1:17" x14ac:dyDescent="0.25">
      <c r="A80" s="86"/>
      <c r="B80" s="87" t="s">
        <v>87</v>
      </c>
      <c r="C80" s="25"/>
      <c r="D80" s="25"/>
      <c r="E80" s="25"/>
      <c r="F80" s="25"/>
      <c r="G80" s="88"/>
      <c r="H80" s="88"/>
      <c r="I80" s="88"/>
      <c r="J80" s="25"/>
      <c r="K80" s="88" t="s">
        <v>88</v>
      </c>
      <c r="L80" s="88"/>
      <c r="M80" s="88"/>
      <c r="N80" s="25"/>
      <c r="O80" s="88" t="s">
        <v>89</v>
      </c>
      <c r="P80" s="88"/>
      <c r="Q80" s="88"/>
    </row>
    <row r="81" spans="1:18" ht="69.75" customHeight="1" x14ac:dyDescent="0.25">
      <c r="A81" s="89"/>
      <c r="B81" s="89"/>
      <c r="C81" s="89"/>
      <c r="D81" s="89"/>
      <c r="E81" s="89"/>
      <c r="F81" s="90"/>
      <c r="G81" s="90"/>
      <c r="H81" s="90"/>
      <c r="I81" s="90"/>
      <c r="J81" s="90"/>
      <c r="K81" s="93" t="s">
        <v>90</v>
      </c>
      <c r="L81" s="93"/>
      <c r="M81" s="93"/>
      <c r="O81" s="93" t="s">
        <v>91</v>
      </c>
      <c r="P81" s="93"/>
      <c r="Q81" s="93"/>
    </row>
    <row r="82" spans="1:18" x14ac:dyDescent="0.25">
      <c r="A82" s="82"/>
      <c r="B82" s="82"/>
      <c r="C82" s="82"/>
      <c r="D82" s="82"/>
      <c r="E82" s="82"/>
      <c r="F82" s="90"/>
      <c r="G82" s="90"/>
      <c r="H82" s="90"/>
      <c r="I82" s="90"/>
      <c r="J82" s="90"/>
      <c r="K82" s="90"/>
      <c r="L82" s="90"/>
    </row>
    <row r="83" spans="1:18" x14ac:dyDescent="0.25">
      <c r="A83" s="82"/>
      <c r="B83" s="87" t="s">
        <v>48</v>
      </c>
      <c r="C83" s="94"/>
      <c r="D83" s="94"/>
      <c r="E83" s="94"/>
      <c r="F83" s="94"/>
      <c r="G83" s="95"/>
      <c r="H83" s="94"/>
      <c r="I83" s="94"/>
      <c r="J83" s="96"/>
      <c r="K83" s="88" t="s">
        <v>88</v>
      </c>
      <c r="L83" s="88"/>
      <c r="M83" s="88"/>
      <c r="N83" s="25"/>
      <c r="O83" s="97"/>
      <c r="P83" s="97"/>
      <c r="Q83" s="97"/>
    </row>
    <row r="84" spans="1:18" ht="77.25" customHeight="1" x14ac:dyDescent="0.25">
      <c r="A84" s="89"/>
      <c r="B84" s="89"/>
      <c r="C84" s="89"/>
      <c r="D84" s="89"/>
      <c r="E84" s="89"/>
      <c r="F84" s="89"/>
      <c r="G84" s="89"/>
      <c r="H84" s="89"/>
      <c r="I84" s="89"/>
      <c r="J84" s="90"/>
      <c r="K84" s="93" t="s">
        <v>92</v>
      </c>
      <c r="L84" s="93"/>
      <c r="M84" s="93"/>
      <c r="O84" s="91"/>
      <c r="P84" s="91"/>
      <c r="Q84" s="91"/>
    </row>
    <row r="85" spans="1:18" x14ac:dyDescent="0.25">
      <c r="A85" s="82"/>
      <c r="B85" s="82"/>
      <c r="C85" s="82"/>
      <c r="D85" s="82"/>
      <c r="E85" s="82"/>
      <c r="F85" s="82"/>
      <c r="G85" s="82"/>
      <c r="H85" s="82"/>
      <c r="I85" s="82"/>
      <c r="J85" s="90"/>
      <c r="K85" s="90"/>
      <c r="L85" s="90"/>
    </row>
    <row r="86" spans="1:18" x14ac:dyDescent="0.25">
      <c r="A86" s="82"/>
      <c r="B86" s="87" t="s">
        <v>93</v>
      </c>
      <c r="C86" s="94"/>
      <c r="D86" s="94"/>
      <c r="E86" s="94"/>
      <c r="F86" s="96"/>
      <c r="G86" s="98"/>
      <c r="H86" s="98"/>
      <c r="I86" s="98"/>
      <c r="J86" s="96"/>
      <c r="K86" s="88" t="s">
        <v>88</v>
      </c>
      <c r="L86" s="88"/>
      <c r="M86" s="88"/>
      <c r="N86" s="25"/>
      <c r="O86" s="97"/>
      <c r="P86" s="97"/>
      <c r="Q86" s="97"/>
    </row>
    <row r="87" spans="1:18" ht="54" customHeight="1" x14ac:dyDescent="0.25">
      <c r="A87" s="89"/>
      <c r="B87" s="89"/>
      <c r="C87" s="89"/>
      <c r="D87" s="89"/>
      <c r="E87" s="89"/>
      <c r="F87" s="89"/>
      <c r="G87" s="89"/>
      <c r="H87" s="89"/>
      <c r="I87" s="89"/>
      <c r="J87" s="90"/>
      <c r="K87" s="93" t="s">
        <v>94</v>
      </c>
      <c r="L87" s="93"/>
      <c r="M87" s="93"/>
      <c r="O87" s="83"/>
      <c r="P87" s="83"/>
      <c r="Q87" s="83"/>
    </row>
    <row r="88" spans="1:18" x14ac:dyDescent="0.25">
      <c r="A88" s="82"/>
      <c r="B88" s="95" t="s">
        <v>50</v>
      </c>
      <c r="C88" s="94"/>
      <c r="D88" s="94"/>
      <c r="E88" s="94"/>
      <c r="F88" s="94"/>
      <c r="G88" s="99"/>
      <c r="H88" s="99"/>
      <c r="I88" s="99"/>
      <c r="J88" s="96"/>
      <c r="K88" s="88" t="s">
        <v>88</v>
      </c>
      <c r="L88" s="88"/>
      <c r="M88" s="88"/>
      <c r="N88" s="66"/>
      <c r="O88" s="100"/>
      <c r="P88" s="100"/>
      <c r="Q88" s="100"/>
    </row>
    <row r="89" spans="1:18" ht="56.25" customHeight="1" x14ac:dyDescent="0.25">
      <c r="A89" s="82"/>
      <c r="B89" s="101"/>
      <c r="C89" s="101"/>
      <c r="D89" s="101"/>
      <c r="E89" s="101"/>
      <c r="F89" s="101"/>
      <c r="G89" s="101"/>
      <c r="H89" s="101"/>
      <c r="I89" s="102"/>
      <c r="K89" s="93" t="s">
        <v>95</v>
      </c>
      <c r="L89" s="93"/>
      <c r="M89" s="93"/>
      <c r="N89" s="90"/>
      <c r="O89" s="90"/>
      <c r="P89" s="90"/>
      <c r="Q89" s="90"/>
    </row>
    <row r="90" spans="1:18" x14ac:dyDescent="0.25">
      <c r="A90" s="82"/>
      <c r="B90" s="95" t="s">
        <v>96</v>
      </c>
      <c r="C90" s="94"/>
      <c r="D90" s="94"/>
      <c r="E90" s="94"/>
      <c r="F90" s="96"/>
      <c r="G90" s="25"/>
      <c r="H90" s="25"/>
      <c r="I90" s="103"/>
      <c r="J90" s="96"/>
      <c r="K90" s="88" t="s">
        <v>88</v>
      </c>
      <c r="L90" s="88"/>
      <c r="M90" s="88"/>
      <c r="N90" s="25"/>
      <c r="O90" s="97"/>
      <c r="P90" s="97"/>
      <c r="Q90" s="97"/>
    </row>
    <row r="91" spans="1:18" ht="65.25" customHeight="1" x14ac:dyDescent="0.25">
      <c r="A91" s="89"/>
      <c r="B91" s="89"/>
      <c r="C91" s="89"/>
      <c r="D91" s="89"/>
      <c r="E91" s="89"/>
      <c r="F91" s="89"/>
      <c r="G91" s="89"/>
      <c r="H91" s="89"/>
      <c r="I91" s="89"/>
      <c r="J91" s="90"/>
      <c r="K91" s="93" t="s">
        <v>97</v>
      </c>
      <c r="L91" s="93"/>
      <c r="M91" s="93"/>
      <c r="O91" s="91"/>
      <c r="P91" s="91"/>
      <c r="Q91" s="91"/>
    </row>
    <row r="92" spans="1:18" x14ac:dyDescent="0.25">
      <c r="A92" s="82"/>
      <c r="B92" s="82"/>
      <c r="C92" s="82"/>
      <c r="D92" s="82"/>
      <c r="E92" s="82"/>
      <c r="F92" s="90"/>
      <c r="G92" s="90"/>
      <c r="H92" s="90"/>
      <c r="I92" s="90"/>
      <c r="J92" s="90"/>
      <c r="K92" s="90"/>
      <c r="L92" s="30"/>
    </row>
    <row r="93" spans="1:18" ht="15" customHeight="1" x14ac:dyDescent="0.25">
      <c r="A93" s="82"/>
      <c r="B93" s="21" t="s">
        <v>98</v>
      </c>
      <c r="C93" s="94"/>
      <c r="D93" s="94"/>
      <c r="E93" s="94"/>
      <c r="F93" s="94"/>
      <c r="G93" s="94"/>
      <c r="H93" s="94"/>
      <c r="I93" s="94"/>
      <c r="J93" s="96"/>
      <c r="K93" s="100"/>
      <c r="L93" s="100"/>
      <c r="M93" s="100"/>
      <c r="N93" s="66"/>
      <c r="O93" s="104" t="s">
        <v>89</v>
      </c>
      <c r="P93" s="100"/>
      <c r="Q93" s="100"/>
    </row>
    <row r="94" spans="1:18" ht="65.25" customHeight="1" x14ac:dyDescent="0.25">
      <c r="A94" s="82"/>
      <c r="C94" s="82"/>
      <c r="D94" s="82"/>
      <c r="E94" s="82"/>
      <c r="F94" s="82"/>
      <c r="G94" s="89"/>
      <c r="H94" s="89"/>
      <c r="I94" s="89"/>
      <c r="J94" s="89"/>
      <c r="K94" s="89"/>
      <c r="L94" s="89"/>
      <c r="M94" s="89"/>
      <c r="O94" s="93" t="s">
        <v>99</v>
      </c>
      <c r="P94" s="93"/>
      <c r="Q94" s="93"/>
    </row>
    <row r="95" spans="1:18" ht="15" customHeight="1" x14ac:dyDescent="0.25">
      <c r="A95" s="82"/>
      <c r="B95" s="21" t="s">
        <v>100</v>
      </c>
      <c r="C95" s="94"/>
      <c r="D95" s="94"/>
      <c r="E95" s="94"/>
      <c r="F95" s="94"/>
      <c r="G95" s="94"/>
      <c r="H95" s="94"/>
      <c r="I95" s="94"/>
      <c r="J95" s="96"/>
      <c r="K95" s="96"/>
      <c r="L95" s="26"/>
      <c r="M95" s="25"/>
      <c r="N95" s="25"/>
      <c r="O95" s="100" t="s">
        <v>89</v>
      </c>
      <c r="P95" s="100"/>
      <c r="Q95" s="100"/>
      <c r="R95" s="106"/>
    </row>
    <row r="96" spans="1:18" ht="69" customHeight="1" x14ac:dyDescent="0.25">
      <c r="A96" s="82"/>
      <c r="B96" s="30"/>
      <c r="C96" s="82"/>
      <c r="D96" s="82"/>
      <c r="E96" s="82"/>
      <c r="F96" s="82"/>
      <c r="G96" s="82"/>
      <c r="H96" s="82"/>
      <c r="I96" s="82"/>
      <c r="J96" s="90"/>
      <c r="K96" s="90"/>
      <c r="L96" s="30"/>
      <c r="O96" s="93" t="s">
        <v>104</v>
      </c>
      <c r="P96" s="93"/>
      <c r="Q96" s="93"/>
      <c r="R96" s="93"/>
    </row>
    <row r="97" spans="1:18" x14ac:dyDescent="0.25">
      <c r="A97" s="82"/>
      <c r="B97" s="21" t="s">
        <v>52</v>
      </c>
      <c r="C97" s="94"/>
      <c r="D97" s="94"/>
      <c r="E97" s="94"/>
      <c r="F97" s="94"/>
      <c r="G97" s="94"/>
      <c r="H97" s="94"/>
      <c r="I97" s="94"/>
      <c r="J97" s="96"/>
      <c r="K97" s="96"/>
      <c r="L97" s="26"/>
      <c r="M97" s="25"/>
      <c r="N97" s="25"/>
      <c r="O97" s="97" t="s">
        <v>89</v>
      </c>
      <c r="P97" s="97"/>
      <c r="Q97" s="97"/>
    </row>
    <row r="98" spans="1:18" ht="65.25" customHeight="1" x14ac:dyDescent="0.25">
      <c r="A98" s="82"/>
      <c r="B98" s="30"/>
      <c r="C98" s="82"/>
      <c r="D98" s="82"/>
      <c r="E98" s="82"/>
      <c r="F98" s="82"/>
      <c r="G98" s="82"/>
      <c r="H98" s="82"/>
      <c r="I98" s="82"/>
      <c r="J98" s="90"/>
      <c r="K98" s="90"/>
      <c r="L98" s="30"/>
      <c r="O98" s="93" t="s">
        <v>105</v>
      </c>
      <c r="P98" s="93"/>
      <c r="Q98" s="93"/>
      <c r="R98" s="93"/>
    </row>
    <row r="99" spans="1:18" ht="15" customHeight="1" x14ac:dyDescent="0.25">
      <c r="A99" s="82"/>
      <c r="B99" s="21" t="s">
        <v>101</v>
      </c>
      <c r="C99" s="94"/>
      <c r="D99" s="94"/>
      <c r="E99" s="94"/>
      <c r="F99" s="94"/>
      <c r="G99" s="94"/>
      <c r="H99" s="94"/>
      <c r="I99" s="94"/>
      <c r="J99" s="96"/>
      <c r="K99" s="96"/>
      <c r="L99" s="26"/>
      <c r="M99" s="25"/>
      <c r="N99" s="25"/>
      <c r="O99" s="100" t="s">
        <v>89</v>
      </c>
      <c r="P99" s="100"/>
      <c r="Q99" s="100"/>
      <c r="R99" s="106"/>
    </row>
    <row r="100" spans="1:18" ht="84.75" customHeight="1" x14ac:dyDescent="0.25">
      <c r="A100" s="82"/>
      <c r="B100" s="56"/>
      <c r="C100" s="82"/>
      <c r="D100" s="82"/>
      <c r="E100" s="82"/>
      <c r="F100" s="82"/>
      <c r="G100" s="82"/>
      <c r="H100" s="82"/>
      <c r="I100" s="82"/>
      <c r="J100" s="90"/>
      <c r="K100" s="90"/>
      <c r="L100" s="30"/>
      <c r="O100" s="93" t="s">
        <v>106</v>
      </c>
      <c r="P100" s="93"/>
      <c r="Q100" s="93"/>
      <c r="R100" s="93"/>
    </row>
    <row r="101" spans="1:18" x14ac:dyDescent="0.25">
      <c r="A101" s="82"/>
      <c r="B101" s="21" t="s">
        <v>102</v>
      </c>
      <c r="C101" s="94"/>
      <c r="D101" s="94"/>
      <c r="E101" s="94"/>
      <c r="F101" s="94"/>
      <c r="G101" s="94"/>
      <c r="H101" s="94"/>
      <c r="I101" s="94"/>
      <c r="J101" s="96"/>
      <c r="K101" s="96"/>
      <c r="L101" s="26"/>
      <c r="M101" s="25"/>
      <c r="N101" s="25"/>
      <c r="O101" s="97" t="s">
        <v>89</v>
      </c>
      <c r="P101" s="97"/>
      <c r="Q101" s="97"/>
    </row>
    <row r="102" spans="1:18" ht="57" customHeight="1" x14ac:dyDescent="0.25">
      <c r="A102" s="82"/>
      <c r="B102" s="30"/>
      <c r="C102" s="82"/>
      <c r="D102" s="82"/>
      <c r="E102" s="82"/>
      <c r="F102" s="82"/>
      <c r="G102" s="82"/>
      <c r="H102" s="82"/>
      <c r="I102" s="82"/>
      <c r="J102" s="90"/>
      <c r="K102" s="90"/>
      <c r="L102" s="30"/>
      <c r="O102" s="93" t="s">
        <v>107</v>
      </c>
      <c r="P102" s="93"/>
      <c r="Q102" s="93"/>
      <c r="R102" s="93"/>
    </row>
    <row r="103" spans="1:18" x14ac:dyDescent="0.25">
      <c r="A103" s="105"/>
    </row>
  </sheetData>
  <mergeCells count="80">
    <mergeCell ref="O102:R102"/>
    <mergeCell ref="O95:Q95"/>
    <mergeCell ref="O97:Q97"/>
    <mergeCell ref="O99:Q99"/>
    <mergeCell ref="O101:Q101"/>
    <mergeCell ref="O57:Q58"/>
    <mergeCell ref="O96:R96"/>
    <mergeCell ref="O98:R98"/>
    <mergeCell ref="O100:R100"/>
    <mergeCell ref="A91:I91"/>
    <mergeCell ref="K91:M91"/>
    <mergeCell ref="O91:Q91"/>
    <mergeCell ref="K93:M93"/>
    <mergeCell ref="O93:Q93"/>
    <mergeCell ref="G94:M94"/>
    <mergeCell ref="O94:Q94"/>
    <mergeCell ref="G88:I88"/>
    <mergeCell ref="K88:M88"/>
    <mergeCell ref="O88:Q88"/>
    <mergeCell ref="B89:H89"/>
    <mergeCell ref="K89:M89"/>
    <mergeCell ref="K90:M90"/>
    <mergeCell ref="O90:Q90"/>
    <mergeCell ref="G86:I86"/>
    <mergeCell ref="K86:M86"/>
    <mergeCell ref="O86:Q86"/>
    <mergeCell ref="A87:I87"/>
    <mergeCell ref="K87:M87"/>
    <mergeCell ref="O87:Q87"/>
    <mergeCell ref="A81:E81"/>
    <mergeCell ref="K81:M81"/>
    <mergeCell ref="O81:Q81"/>
    <mergeCell ref="K83:M83"/>
    <mergeCell ref="O83:Q83"/>
    <mergeCell ref="A84:I84"/>
    <mergeCell ref="K84:M84"/>
    <mergeCell ref="O84:Q84"/>
    <mergeCell ref="A78:E78"/>
    <mergeCell ref="G78:I78"/>
    <mergeCell ref="K78:M78"/>
    <mergeCell ref="O78:Q78"/>
    <mergeCell ref="G80:I80"/>
    <mergeCell ref="K80:M80"/>
    <mergeCell ref="O80:Q80"/>
    <mergeCell ref="G75:I75"/>
    <mergeCell ref="K75:M75"/>
    <mergeCell ref="O75:Q75"/>
    <mergeCell ref="G77:I77"/>
    <mergeCell ref="K77:M77"/>
    <mergeCell ref="O77:Q77"/>
    <mergeCell ref="B72:E72"/>
    <mergeCell ref="K72:M72"/>
    <mergeCell ref="O72:Q72"/>
    <mergeCell ref="G74:I74"/>
    <mergeCell ref="K74:M74"/>
    <mergeCell ref="O74:Q74"/>
    <mergeCell ref="B70:E70"/>
    <mergeCell ref="G70:I70"/>
    <mergeCell ref="K70:M70"/>
    <mergeCell ref="G71:I71"/>
    <mergeCell ref="K71:M71"/>
    <mergeCell ref="O71:Q71"/>
    <mergeCell ref="O66:Q66"/>
    <mergeCell ref="B67:E67"/>
    <mergeCell ref="K67:M67"/>
    <mergeCell ref="G69:I69"/>
    <mergeCell ref="K69:M69"/>
    <mergeCell ref="O69:Q69"/>
    <mergeCell ref="G57:I58"/>
    <mergeCell ref="K57:N58"/>
    <mergeCell ref="C58:E58"/>
    <mergeCell ref="C62:E62"/>
    <mergeCell ref="G66:I66"/>
    <mergeCell ref="K66:M66"/>
    <mergeCell ref="A3:C3"/>
    <mergeCell ref="C4:E4"/>
    <mergeCell ref="G4:I4"/>
    <mergeCell ref="K4:M4"/>
    <mergeCell ref="O4:Q4"/>
    <mergeCell ref="G9: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Cherie Berthon</dc:creator>
  <cp:lastModifiedBy>Cherie Berthon</cp:lastModifiedBy>
  <dcterms:created xsi:type="dcterms:W3CDTF">2023-03-28T15:40:11Z</dcterms:created>
  <dcterms:modified xsi:type="dcterms:W3CDTF">2023-03-28T16:40:46Z</dcterms:modified>
</cp:coreProperties>
</file>