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50" tabRatio="500"/>
  </bookViews>
  <sheets>
    <sheet name="Comparison Summary" sheetId="1" r:id="rId1"/>
    <sheet name="LEAP comp" sheetId="2" r:id="rId2"/>
  </sheets>
  <definedNames>
    <definedName name="_xlnm.Print_Area" localSheetId="0">'Comparison Summary'!$A$1:$X$72</definedName>
  </definedNames>
  <calcPr calcId="145621"/>
</workbook>
</file>

<file path=xl/calcChain.xml><?xml version="1.0" encoding="utf-8"?>
<calcChain xmlns="http://schemas.openxmlformats.org/spreadsheetml/2006/main">
  <c r="R45" i="1" l="1"/>
  <c r="D17" i="2"/>
  <c r="E17" i="2"/>
  <c r="C17" i="2"/>
  <c r="T43" i="1"/>
  <c r="E14" i="2" l="1"/>
  <c r="D13" i="2"/>
  <c r="D15" i="2" s="1"/>
  <c r="C13" i="2"/>
  <c r="E13" i="2" s="1"/>
  <c r="E15" i="2" s="1"/>
  <c r="E8" i="2"/>
  <c r="E7" i="2"/>
  <c r="D6" i="2"/>
  <c r="D10" i="2" s="1"/>
  <c r="C6" i="2"/>
  <c r="E6" i="2" s="1"/>
  <c r="E5" i="2"/>
  <c r="E4" i="2"/>
  <c r="E10" i="2" l="1"/>
  <c r="C15" i="2"/>
  <c r="C10" i="2"/>
  <c r="T40" i="1"/>
  <c r="Q45" i="1" l="1"/>
  <c r="K45" i="1"/>
  <c r="M16" i="1" l="1"/>
  <c r="M17" i="1" s="1"/>
  <c r="R47" i="1"/>
  <c r="S30" i="1"/>
  <c r="S45" i="1" s="1"/>
  <c r="T45" i="1" s="1"/>
  <c r="V45" i="1" s="1"/>
  <c r="R30" i="1"/>
  <c r="T27" i="1"/>
  <c r="T30" i="1"/>
  <c r="T26" i="1"/>
  <c r="T35" i="1"/>
  <c r="T29" i="1"/>
  <c r="T42" i="1"/>
  <c r="T23" i="1"/>
  <c r="S16" i="1" l="1"/>
  <c r="R16" i="1"/>
  <c r="R17" i="1" s="1"/>
  <c r="R46" i="1" s="1"/>
  <c r="T15" i="1"/>
  <c r="T11" i="1"/>
  <c r="T9" i="1"/>
  <c r="T10" i="1"/>
  <c r="T12" i="1"/>
  <c r="T34" i="1"/>
  <c r="T20" i="1"/>
  <c r="T19" i="1"/>
  <c r="T8" i="1"/>
  <c r="T13" i="1"/>
  <c r="T28" i="1"/>
  <c r="T16" i="1" l="1"/>
  <c r="S47" i="1"/>
  <c r="T25" i="1"/>
  <c r="S17" i="1"/>
  <c r="S46" i="1" s="1"/>
  <c r="T7" i="1"/>
  <c r="T5" i="1"/>
  <c r="O25" i="1"/>
  <c r="O41" i="1"/>
  <c r="T46" i="1" l="1"/>
  <c r="T17" i="1"/>
  <c r="O54" i="1"/>
  <c r="O34" i="1"/>
  <c r="O9" i="1" l="1"/>
  <c r="O43" i="1"/>
  <c r="I5" i="1" l="1"/>
  <c r="N56" i="1"/>
  <c r="M56" i="1"/>
  <c r="O55" i="1"/>
  <c r="O38" i="1" l="1"/>
  <c r="O40" i="1" l="1"/>
  <c r="O15" i="1"/>
  <c r="O13" i="1"/>
  <c r="O12" i="1"/>
  <c r="O11" i="1"/>
  <c r="O10" i="1"/>
  <c r="O8" i="1"/>
  <c r="O52" i="1" l="1"/>
  <c r="O51" i="1"/>
  <c r="O56" i="1" s="1"/>
  <c r="O37" i="1"/>
  <c r="O36" i="1"/>
  <c r="O33" i="1"/>
  <c r="O31" i="1"/>
  <c r="O30" i="1"/>
  <c r="O29" i="1"/>
  <c r="O26" i="1"/>
  <c r="G45" i="1"/>
  <c r="G47" i="1" s="1"/>
  <c r="M45" i="1"/>
  <c r="N45" i="1"/>
  <c r="N16" i="1"/>
  <c r="O7" i="1"/>
  <c r="V7" i="1" s="1"/>
  <c r="O5" i="1"/>
  <c r="M47" i="1" l="1"/>
  <c r="O45" i="1"/>
  <c r="N17" i="1"/>
  <c r="O17" i="1" s="1"/>
  <c r="V17" i="1" s="1"/>
  <c r="M46" i="1"/>
  <c r="O16" i="1"/>
  <c r="N47" i="1"/>
  <c r="H16" i="1"/>
  <c r="G16" i="1"/>
  <c r="I15" i="1"/>
  <c r="I9" i="1"/>
  <c r="I10" i="1"/>
  <c r="E14" i="1"/>
  <c r="I13" i="1"/>
  <c r="E13" i="1"/>
  <c r="I12" i="1"/>
  <c r="E12" i="1"/>
  <c r="E11" i="1"/>
  <c r="I11" i="1"/>
  <c r="N46" i="1" l="1"/>
  <c r="V16" i="1"/>
  <c r="O46" i="1"/>
  <c r="V46" i="1" s="1"/>
  <c r="H45" i="1" l="1"/>
  <c r="I16" i="1"/>
  <c r="Q16" i="1" s="1"/>
  <c r="D16" i="1"/>
  <c r="C16" i="1"/>
  <c r="I40" i="1"/>
  <c r="I43" i="1"/>
  <c r="I28" i="1" l="1"/>
  <c r="I29" i="1"/>
  <c r="I39" i="1"/>
  <c r="I21" i="1"/>
  <c r="I22" i="1"/>
  <c r="I23" i="1"/>
  <c r="I24" i="1"/>
  <c r="I26" i="1"/>
  <c r="I19" i="1"/>
  <c r="H47" i="1"/>
  <c r="H17" i="1"/>
  <c r="H46" i="1" s="1"/>
  <c r="I8" i="1"/>
  <c r="I7" i="1"/>
  <c r="Q7" i="1" l="1"/>
  <c r="I45" i="1"/>
  <c r="G17" i="1"/>
  <c r="G46" i="1" s="1"/>
  <c r="I46" i="1" s="1"/>
  <c r="E26" i="1"/>
  <c r="C45" i="1"/>
  <c r="C47" i="1" s="1"/>
  <c r="D45" i="1"/>
  <c r="D47" i="1" s="1"/>
  <c r="D17" i="1"/>
  <c r="Q46" i="1" l="1"/>
  <c r="I17" i="1"/>
  <c r="Q17" i="1" s="1"/>
  <c r="E45" i="1"/>
  <c r="D46" i="1"/>
  <c r="E16" i="1"/>
  <c r="K16" i="1" s="1"/>
  <c r="C17" i="1"/>
  <c r="C46" i="1" s="1"/>
  <c r="E5" i="1" l="1"/>
  <c r="T47" i="1" s="1"/>
  <c r="E23" i="1"/>
  <c r="E42" i="1"/>
  <c r="E24" i="1"/>
  <c r="E40" i="1"/>
  <c r="E46" i="1"/>
  <c r="K46" i="1" s="1"/>
  <c r="E21" i="1"/>
  <c r="E19" i="1"/>
  <c r="E22" i="1"/>
  <c r="E8" i="1"/>
  <c r="E7" i="1"/>
  <c r="K7" i="1" s="1"/>
  <c r="I47" i="1" l="1"/>
  <c r="O47" i="1"/>
  <c r="E47" i="1"/>
  <c r="E17" i="1"/>
  <c r="K17" i="1" s="1"/>
</calcChain>
</file>

<file path=xl/sharedStrings.xml><?xml version="1.0" encoding="utf-8"?>
<sst xmlns="http://schemas.openxmlformats.org/spreadsheetml/2006/main" count="119" uniqueCount="106">
  <si>
    <t>Dollars in Thousands</t>
  </si>
  <si>
    <t>2015-17 Expenditure Authority</t>
  </si>
  <si>
    <t>Total Carry Forward Level</t>
  </si>
  <si>
    <t>% Change from Current Biennium</t>
  </si>
  <si>
    <t>2017-19 Total Proposed Budget</t>
  </si>
  <si>
    <t>2017-19 Biennial Budget Proposals</t>
  </si>
  <si>
    <t>Community &amp; Technical College System</t>
  </si>
  <si>
    <t xml:space="preserve">Gov Inslee Proposed </t>
  </si>
  <si>
    <t>Senate Proposed</t>
  </si>
  <si>
    <t>SBCTC Proposed</t>
  </si>
  <si>
    <t>FY 2018</t>
  </si>
  <si>
    <t>FY 2019</t>
  </si>
  <si>
    <t>TOTAL</t>
  </si>
  <si>
    <t>Emergency Preparedness</t>
  </si>
  <si>
    <t>Expand Opportunity Grant Program</t>
  </si>
  <si>
    <t>Dedicated Funding for I-BEST</t>
  </si>
  <si>
    <t>Invest in Learning and Teaching</t>
  </si>
  <si>
    <t>Resolving Student Complaints</t>
  </si>
  <si>
    <t>Aligning Employee Salary Increases</t>
  </si>
  <si>
    <t>Budget Items</t>
  </si>
  <si>
    <t>Near General Fund State (NGF-P)</t>
  </si>
  <si>
    <t>Total Funding at Maintenance Level</t>
  </si>
  <si>
    <t>Subtotal - Policy Level Changes</t>
  </si>
  <si>
    <t xml:space="preserve">Policy Level </t>
  </si>
  <si>
    <t>Tuition Policy</t>
  </si>
  <si>
    <t>Financial Aid Policy</t>
  </si>
  <si>
    <t>Compensation Policy</t>
  </si>
  <si>
    <t>Difference in Biennial Total</t>
  </si>
  <si>
    <t>Difference Gov to Senate</t>
  </si>
  <si>
    <t>Provides legally required cost of living increases (I-732) and pay increases for all employees consistent with the State's Collectively Bargainned Agreement (2% on July 1, 2017, 2% on July 1, 2018 and 2% on Jan. 1, 2019)</t>
  </si>
  <si>
    <t>N/A</t>
  </si>
  <si>
    <t>State Board encourages increase of State Need Grant.  Budget proposes $10.2M increase for the Opportunity Grant program.</t>
  </si>
  <si>
    <t>Central Service Changes</t>
  </si>
  <si>
    <t>Tuition Revenue Backfill (to cover freeze)</t>
  </si>
  <si>
    <t>Labor Education &amp; Research Center</t>
  </si>
  <si>
    <t>State Need Grant is increased by $116 million to serve 14,000 more students (half of the unserved students).</t>
  </si>
  <si>
    <t>Maintenance Level Changes</t>
  </si>
  <si>
    <t>Health Benefit Rate Change</t>
  </si>
  <si>
    <t>In 2015, the College Affordability Plan policy reduced tuition for two years and allowed it to increase according to changes in median family wage beginning in 2017-19.  The Governor's budget proposes to freeze tuition (operating fee), holding it at current levels through 2017-19.  To compensate colleges for foregone revenue, $21 million of tuition revenue backfill is provided to cover increases that would have been allowed under current policy (estimted at 2.2% and 2%).</t>
  </si>
  <si>
    <t>Provides funding for all collectively bargainned agreements and parity for non-represented employees. I-732 is funded at Maintenance Level, but then at Policy Level the Governor's budget opts to fund I-732 employees at the level of all represented employees with small adjustments to address differences rates between the two groups.  Also provides funding for the minimimum wage initiative.</t>
  </si>
  <si>
    <t>Lease Adjustments</t>
  </si>
  <si>
    <t>M&amp;O Existing Capital Projects</t>
  </si>
  <si>
    <t xml:space="preserve">Inflation on CAP Tuition Backfill </t>
  </si>
  <si>
    <t>System Inflation on Goods &amp; Svs</t>
  </si>
  <si>
    <t>Pension &amp; DRS Rate Changes</t>
  </si>
  <si>
    <t xml:space="preserve">Initiative 732 COLA </t>
  </si>
  <si>
    <t>CAP Tuition Backfill (adjustment)</t>
  </si>
  <si>
    <t>Unmanned Aircraft Program</t>
  </si>
  <si>
    <t>Waive Less Tuition</t>
  </si>
  <si>
    <t xml:space="preserve">Adv. Manufacturing Tech Cnt* </t>
  </si>
  <si>
    <t>The Senate Chair budget assumes current tuition policy continues.  As directed in the College Affordability Plan, resident undergrad tuition may increase for inflation by no more than 2.2% in FY 2018 and 2.0% in FY 2019. At maintenance level the tuition fund (149) is adjusted to allow $21 million in additional expenditure authority ($7.2M in FY18 and $13.8M in FY 19).</t>
  </si>
  <si>
    <t xml:space="preserve">State Need Grant is maintained at current service levels.  However, $22 million is cut from GF-S sources and WorkFirst funding at DSHS is directed to be spent for this purpose.  </t>
  </si>
  <si>
    <t>Reductions</t>
  </si>
  <si>
    <t>Other</t>
  </si>
  <si>
    <t>Fund Swaps</t>
  </si>
  <si>
    <t xml:space="preserve">Health Care premiums - $889 FY 18 and $920 FY 19. </t>
  </si>
  <si>
    <t>Health Care Premiums</t>
  </si>
  <si>
    <t>Health Care premiums $970 FY 18 and $1,029 FY 19</t>
  </si>
  <si>
    <t xml:space="preserve">The Budgeted FTE target for SBCTC is removed from the budget bill.    Also, the proviso giving the State Chief Information Officer authority over the CTCLink project continues.  </t>
  </si>
  <si>
    <t xml:space="preserve"> Like the Governor's budget, there is a major shift to use of Ed Legacy Trust Account (ELTA) funding for SBCTC in place of GF-S ($350M shift).  This allows the system more flexibility as ELTA is a biennial appropriation.   For all of higher ed, some M&amp;O funding costs are shifted to the Capital Construction Account.   Additionally, the reductions related to "WorkFirst Swap for Opportunity Grant" are supposed to be a fund swap where DSHS is directed to provide the community colleges $25M in WorkFirst funding to replace the colleges' state funding, though it isn't known if this swap is a feasible use of those funds. </t>
  </si>
  <si>
    <t xml:space="preserve">Section 911 of the Act rejects all the civil service bargaining agreement in the  CTC system – including YVC and Highline.  It offers the equivalent of $500 each year for each employee and states that the agreements will be approved if reached by June 30 without increasing future  fiscal liability in excess of the $500/year.  The $19M funding for salaries shown above is not in the SBCTC budget but is visible in a LEAP document entitled "COMP - 2017 Employee Compensation Adjustments," and associated with section 737.   Additionally, I-732 Funding is applied and provides a COLA of 2.3% and 2.7% for faculty and tech college classified employees.  </t>
  </si>
  <si>
    <t>WorkFirst Funding Reduction**</t>
  </si>
  <si>
    <t xml:space="preserve"> 2) $27M of SBCTC WorkFirst funding is eliminated from the DSHS budget.  </t>
  </si>
  <si>
    <t xml:space="preserve">3)  Opportunity Grant/WorkFirst swap - $25M in Opportunity Grant state funding (all program funding) is cut.  DSHS is directed to provide WorkFirst funding to cover the cost of the Opportunity Grant program.  </t>
  </si>
  <si>
    <t xml:space="preserve">Four key reductions:  1) In Sec. 932 the waiver limit is lowered by 1% for all colleges and universities.  For the CTCs, our waiver limit is reduced from 35% to 34% and a $8M reduction of GF-S is taken.  </t>
  </si>
  <si>
    <t xml:space="preserve">4) In Sec. 929 the percentage that can be transferred to the Innovation Account is reduced to 1% plus debt payments for the 2017-19 biennium. The percentage will increase to 3% when the pilot phase is complete.  This equates to approximately a $3M cut to CTCLink per year. </t>
  </si>
  <si>
    <t xml:space="preserve">    Maintenance &amp; Operation</t>
  </si>
  <si>
    <t>*Funded from Capital Construction Acct</t>
  </si>
  <si>
    <t>WorkFirst Swap for Opportunity Grant**</t>
  </si>
  <si>
    <t>**Within the DSHS TANF budget</t>
  </si>
  <si>
    <t xml:space="preserve">Gov compared to SBCTC   </t>
  </si>
  <si>
    <t>Tuition Revenue Assumed at ML</t>
  </si>
  <si>
    <t xml:space="preserve">Other Fund Sources Assumed </t>
  </si>
  <si>
    <t xml:space="preserve">    Adv. Manufacturing Tech Center</t>
  </si>
  <si>
    <r>
      <t xml:space="preserve">    </t>
    </r>
    <r>
      <rPr>
        <sz val="11"/>
        <color indexed="8"/>
        <rFont val="Calibri"/>
        <family val="2"/>
        <scheme val="minor"/>
      </rPr>
      <t>Opportunity Grant Fund swap</t>
    </r>
  </si>
  <si>
    <t xml:space="preserve"> 1% Indirect Employee Reduction</t>
  </si>
  <si>
    <t>Difference Senate to House Ch</t>
  </si>
  <si>
    <t>Guided Pathways</t>
  </si>
  <si>
    <t>Expand MESA Sites</t>
  </si>
  <si>
    <t>Health Care Premiums - $912 and $1,041</t>
  </si>
  <si>
    <t>Youth Development Program-Everett</t>
  </si>
  <si>
    <t>Maintenance &amp; Operation*</t>
  </si>
  <si>
    <t>Funding for bills (HB1375,2009,1115,SB5022,5100)</t>
  </si>
  <si>
    <t>In 2015, the College Affordability Plan policy reduced tuition for two years and allowed it to increase according to changes in median family wage beginning in 2017-19.  The House Chair budget proposes to freeze tuition (operating fee), holding it at current levels through 2017-19.  To compensate colleges for foregone revenue, $21 million of tuition revenue backfill is provided to cover increases that would have been allowed under current policy (estimted at 2.2% and 2%).</t>
  </si>
  <si>
    <t xml:space="preserve">State Need Grant is increased by $73 million to serve ,6,000 more students (25% of the unserved students).   Additionally  $3 million is provided to expand Washington State Opportunity Scholarship program to include students pursuing professional-technical certificates or degrees. </t>
  </si>
  <si>
    <t>Provides funding for all collectively bargainned agreements and parity for non-represented employees. I-732 is funded with 65% state funds and 35% tuition and local funds.  At Policy Level the House budget opts to fund I-732 employees at the level of all represented employees with small adjustments to address differences rates between the two groups.  Also provides funding for the minimimum wage initiative.</t>
  </si>
  <si>
    <t>House Chair Proposed</t>
  </si>
  <si>
    <t>FY 18</t>
  </si>
  <si>
    <t>FY 19</t>
  </si>
  <si>
    <t>Total</t>
  </si>
  <si>
    <t>Non rep Min wage</t>
  </si>
  <si>
    <t>Non Rep wage increase</t>
  </si>
  <si>
    <t>Adjust Double Count</t>
  </si>
  <si>
    <t>ML</t>
  </si>
  <si>
    <t>I-732</t>
  </si>
  <si>
    <t>PL</t>
  </si>
  <si>
    <t>Minimum Wage Initiative (at PL in Leg)</t>
  </si>
  <si>
    <t>Policy Level - Compensation (LEAP docs)</t>
  </si>
  <si>
    <t>Compensation Items in LEAP docs</t>
  </si>
  <si>
    <t>WFSE Contract</t>
  </si>
  <si>
    <t>WPEA Contract</t>
  </si>
  <si>
    <t>Represented Employees benefits rate</t>
  </si>
  <si>
    <t>State Public Employees bene rate</t>
  </si>
  <si>
    <t>Wage Adjustment (Extra 1%) for I-732</t>
  </si>
  <si>
    <t>LEAP Comp Totals</t>
  </si>
  <si>
    <t>Needs Assessment - Covington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</si>
</sst>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25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9"/>
      <color indexed="8"/>
      <name val="Times New Roman"/>
      <family val="1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indexed="8"/>
      <name val="Calibri"/>
      <family val="2"/>
      <scheme val="minor"/>
    </font>
    <font>
      <i/>
      <sz val="9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theme="1"/>
      <name val="Calibri"/>
      <family val="2"/>
    </font>
    <font>
      <sz val="12"/>
      <color indexed="8"/>
      <name val="Arial"/>
      <family val="2"/>
    </font>
    <font>
      <b/>
      <sz val="10"/>
      <color theme="1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11"/>
      <color indexed="8"/>
      <name val="Arial"/>
      <family val="2"/>
    </font>
    <font>
      <i/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4">
    <xf numFmtId="0" fontId="0" fillId="0" borderId="0">
      <alignment vertical="top"/>
    </xf>
    <xf numFmtId="9" fontId="4" fillId="0" borderId="0" applyFont="0" applyFill="0" applyBorder="0" applyAlignment="0" applyProtection="0">
      <alignment vertical="top"/>
    </xf>
    <xf numFmtId="0" fontId="5" fillId="0" borderId="0"/>
    <xf numFmtId="43" fontId="9" fillId="0" borderId="0" applyFont="0" applyFill="0" applyBorder="0" applyAlignment="0" applyProtection="0"/>
  </cellStyleXfs>
  <cellXfs count="167">
    <xf numFmtId="0" fontId="0" fillId="0" borderId="0" xfId="0">
      <alignment vertical="top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 wrapText="1" readingOrder="1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 readingOrder="1"/>
    </xf>
    <xf numFmtId="3" fontId="10" fillId="0" borderId="0" xfId="0" applyNumberFormat="1" applyFont="1" applyAlignment="1">
      <alignment horizontal="right" vertical="top"/>
    </xf>
    <xf numFmtId="0" fontId="12" fillId="0" borderId="0" xfId="0" applyFont="1" applyBorder="1" applyAlignment="1">
      <alignment horizontal="left" readingOrder="1"/>
    </xf>
    <xf numFmtId="0" fontId="13" fillId="0" borderId="0" xfId="0" applyFont="1" applyAlignment="1">
      <alignment horizontal="left"/>
    </xf>
    <xf numFmtId="0" fontId="16" fillId="0" borderId="3" xfId="0" applyFont="1" applyBorder="1" applyAlignment="1">
      <alignment horizontal="left"/>
    </xf>
    <xf numFmtId="0" fontId="16" fillId="0" borderId="3" xfId="0" applyFont="1" applyBorder="1" applyAlignment="1">
      <alignment horizontal="righ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37" fontId="16" fillId="0" borderId="4" xfId="0" applyNumberFormat="1" applyFont="1" applyBorder="1" applyAlignment="1">
      <alignment horizontal="right"/>
    </xf>
    <xf numFmtId="37" fontId="16" fillId="0" borderId="0" xfId="0" applyNumberFormat="1" applyFont="1" applyAlignment="1">
      <alignment horizontal="right"/>
    </xf>
    <xf numFmtId="37" fontId="16" fillId="3" borderId="5" xfId="0" applyNumberFormat="1" applyFont="1" applyFill="1" applyBorder="1" applyAlignment="1">
      <alignment horizontal="right"/>
    </xf>
    <xf numFmtId="37" fontId="15" fillId="0" borderId="4" xfId="0" applyNumberFormat="1" applyFont="1" applyBorder="1" applyAlignment="1">
      <alignment horizontal="right"/>
    </xf>
    <xf numFmtId="37" fontId="15" fillId="0" borderId="0" xfId="0" applyNumberFormat="1" applyFont="1" applyAlignment="1">
      <alignment horizontal="right"/>
    </xf>
    <xf numFmtId="0" fontId="15" fillId="0" borderId="4" xfId="0" applyFont="1" applyBorder="1" applyAlignment="1">
      <alignment horizontal="right"/>
    </xf>
    <xf numFmtId="37" fontId="16" fillId="0" borderId="6" xfId="0" applyNumberFormat="1" applyFont="1" applyBorder="1" applyAlignment="1">
      <alignment horizontal="right"/>
    </xf>
    <xf numFmtId="37" fontId="16" fillId="0" borderId="7" xfId="0" applyNumberFormat="1" applyFont="1" applyBorder="1" applyAlignment="1">
      <alignment horizontal="right"/>
    </xf>
    <xf numFmtId="37" fontId="16" fillId="3" borderId="8" xfId="0" applyNumberFormat="1" applyFont="1" applyFill="1" applyBorder="1" applyAlignment="1">
      <alignment horizontal="right"/>
    </xf>
    <xf numFmtId="0" fontId="17" fillId="2" borderId="0" xfId="2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37" fontId="15" fillId="0" borderId="0" xfId="0" applyNumberFormat="1" applyFont="1" applyBorder="1" applyAlignment="1">
      <alignment horizontal="right"/>
    </xf>
    <xf numFmtId="164" fontId="5" fillId="0" borderId="0" xfId="3" applyNumberFormat="1" applyFont="1"/>
    <xf numFmtId="164" fontId="10" fillId="0" borderId="0" xfId="3" applyNumberFormat="1" applyFont="1"/>
    <xf numFmtId="9" fontId="5" fillId="0" borderId="0" xfId="1" applyNumberFormat="1" applyFont="1" applyAlignment="1"/>
    <xf numFmtId="0" fontId="16" fillId="3" borderId="3" xfId="0" applyFont="1" applyFill="1" applyBorder="1" applyAlignment="1">
      <alignment horizontal="right"/>
    </xf>
    <xf numFmtId="0" fontId="6" fillId="0" borderId="0" xfId="0" applyFont="1" applyBorder="1" applyAlignment="1">
      <alignment horizontal="left" wrapText="1" readingOrder="1"/>
    </xf>
    <xf numFmtId="3" fontId="11" fillId="0" borderId="0" xfId="0" applyNumberFormat="1" applyFont="1" applyAlignment="1">
      <alignment horizontal="right" readingOrder="1"/>
    </xf>
    <xf numFmtId="37" fontId="6" fillId="0" borderId="0" xfId="0" applyNumberFormat="1" applyFont="1" applyAlignment="1">
      <alignment readingOrder="1"/>
    </xf>
    <xf numFmtId="0" fontId="19" fillId="2" borderId="0" xfId="2" applyFont="1" applyFill="1" applyBorder="1" applyAlignment="1">
      <alignment horizontal="center" wrapText="1" readingOrder="1"/>
    </xf>
    <xf numFmtId="164" fontId="19" fillId="2" borderId="0" xfId="2" applyNumberFormat="1" applyFont="1" applyFill="1" applyBorder="1" applyAlignment="1">
      <alignment horizontal="center" readingOrder="1"/>
    </xf>
    <xf numFmtId="164" fontId="19" fillId="2" borderId="0" xfId="2" applyNumberFormat="1" applyFont="1" applyFill="1" applyBorder="1" applyAlignment="1">
      <alignment horizontal="center" wrapText="1" readingOrder="1"/>
    </xf>
    <xf numFmtId="0" fontId="6" fillId="0" borderId="0" xfId="0" applyFont="1" applyBorder="1" applyAlignment="1">
      <alignment horizontal="left" readingOrder="1"/>
    </xf>
    <xf numFmtId="0" fontId="8" fillId="0" borderId="0" xfId="0" applyFont="1" applyAlignment="1">
      <alignment horizontal="left"/>
    </xf>
    <xf numFmtId="0" fontId="20" fillId="0" borderId="3" xfId="0" applyFont="1" applyBorder="1" applyAlignment="1">
      <alignment horizontal="right"/>
    </xf>
    <xf numFmtId="0" fontId="7" fillId="0" borderId="0" xfId="0" applyFont="1" applyBorder="1" applyAlignment="1">
      <alignment horizontal="left" vertical="center" readingOrder="1"/>
    </xf>
    <xf numFmtId="164" fontId="10" fillId="3" borderId="5" xfId="3" applyNumberFormat="1" applyFont="1" applyFill="1" applyBorder="1"/>
    <xf numFmtId="0" fontId="4" fillId="4" borderId="3" xfId="0" applyFont="1" applyFill="1" applyBorder="1" applyAlignment="1">
      <alignment horizontal="left" vertical="top"/>
    </xf>
    <xf numFmtId="0" fontId="0" fillId="4" borderId="3" xfId="0" applyFill="1" applyBorder="1" applyAlignment="1">
      <alignment horizontal="left"/>
    </xf>
    <xf numFmtId="0" fontId="8" fillId="4" borderId="3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Border="1" applyAlignment="1">
      <alignment horizontal="right"/>
    </xf>
    <xf numFmtId="164" fontId="15" fillId="0" borderId="4" xfId="3" applyNumberFormat="1" applyFont="1" applyBorder="1" applyAlignment="1">
      <alignment horizontal="right"/>
    </xf>
    <xf numFmtId="164" fontId="15" fillId="0" borderId="0" xfId="3" applyNumberFormat="1" applyFont="1" applyAlignment="1">
      <alignment horizontal="right"/>
    </xf>
    <xf numFmtId="164" fontId="16" fillId="0" borderId="0" xfId="3" applyNumberFormat="1" applyFont="1" applyAlignment="1">
      <alignment horizontal="right"/>
    </xf>
    <xf numFmtId="164" fontId="16" fillId="0" borderId="4" xfId="3" applyNumberFormat="1" applyFont="1" applyBorder="1" applyAlignment="1">
      <alignment horizontal="right"/>
    </xf>
    <xf numFmtId="164" fontId="16" fillId="3" borderId="5" xfId="3" applyNumberFormat="1" applyFont="1" applyFill="1" applyBorder="1" applyAlignment="1">
      <alignment horizontal="left"/>
    </xf>
    <xf numFmtId="164" fontId="15" fillId="3" borderId="5" xfId="3" applyNumberFormat="1" applyFont="1" applyFill="1" applyBorder="1" applyAlignment="1">
      <alignment horizontal="left"/>
    </xf>
    <xf numFmtId="164" fontId="16" fillId="0" borderId="0" xfId="3" applyNumberFormat="1" applyFont="1" applyBorder="1" applyAlignment="1">
      <alignment horizontal="right"/>
    </xf>
    <xf numFmtId="9" fontId="15" fillId="0" borderId="0" xfId="1" applyFont="1" applyAlignment="1">
      <alignment horizontal="right"/>
    </xf>
    <xf numFmtId="9" fontId="14" fillId="0" borderId="0" xfId="1" applyFont="1" applyAlignment="1">
      <alignment horizontal="right"/>
    </xf>
    <xf numFmtId="0" fontId="15" fillId="0" borderId="0" xfId="0" applyFont="1" applyFill="1" applyAlignment="1">
      <alignment horizontal="left"/>
    </xf>
    <xf numFmtId="164" fontId="15" fillId="2" borderId="4" xfId="3" applyNumberFormat="1" applyFont="1" applyFill="1" applyBorder="1" applyAlignment="1">
      <alignment horizontal="right"/>
    </xf>
    <xf numFmtId="164" fontId="15" fillId="2" borderId="0" xfId="3" applyNumberFormat="1" applyFont="1" applyFill="1" applyAlignment="1">
      <alignment horizontal="right"/>
    </xf>
    <xf numFmtId="164" fontId="16" fillId="3" borderId="5" xfId="3" applyNumberFormat="1" applyFont="1" applyFill="1" applyBorder="1" applyAlignment="1">
      <alignment vertical="top"/>
    </xf>
    <xf numFmtId="164" fontId="15" fillId="0" borderId="0" xfId="3" applyNumberFormat="1" applyFont="1" applyBorder="1" applyAlignment="1">
      <alignment vertical="top"/>
    </xf>
    <xf numFmtId="0" fontId="15" fillId="0" borderId="5" xfId="0" applyFont="1" applyBorder="1" applyAlignment="1">
      <alignment horizontal="left"/>
    </xf>
    <xf numFmtId="9" fontId="6" fillId="0" borderId="0" xfId="1" applyFont="1" applyFill="1" applyBorder="1" applyAlignment="1">
      <alignment horizontal="right"/>
    </xf>
    <xf numFmtId="9" fontId="20" fillId="0" borderId="0" xfId="1" applyFont="1" applyAlignment="1">
      <alignment horizontal="right"/>
    </xf>
    <xf numFmtId="0" fontId="15" fillId="0" borderId="0" xfId="0" applyFont="1" applyBorder="1" applyAlignment="1">
      <alignment horizontal="left"/>
    </xf>
    <xf numFmtId="3" fontId="10" fillId="0" borderId="9" xfId="0" applyNumberFormat="1" applyFont="1" applyBorder="1" applyAlignment="1">
      <alignment horizontal="right" vertical="top"/>
    </xf>
    <xf numFmtId="164" fontId="5" fillId="0" borderId="4" xfId="3" applyNumberFormat="1" applyFont="1" applyBorder="1"/>
    <xf numFmtId="164" fontId="10" fillId="0" borderId="4" xfId="3" applyNumberFormat="1" applyFont="1" applyBorder="1"/>
    <xf numFmtId="0" fontId="0" fillId="0" borderId="4" xfId="0" applyBorder="1">
      <alignment vertical="top"/>
    </xf>
    <xf numFmtId="9" fontId="5" fillId="0" borderId="0" xfId="1" applyNumberFormat="1" applyFont="1" applyBorder="1" applyAlignment="1"/>
    <xf numFmtId="9" fontId="14" fillId="0" borderId="0" xfId="1" applyFont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9" fontId="15" fillId="0" borderId="0" xfId="1" applyFont="1" applyFill="1" applyBorder="1" applyAlignment="1">
      <alignment horizontal="left"/>
    </xf>
    <xf numFmtId="0" fontId="15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9" fontId="5" fillId="0" borderId="0" xfId="1" applyNumberFormat="1" applyFont="1" applyFill="1" applyBorder="1" applyAlignment="1"/>
    <xf numFmtId="9" fontId="15" fillId="0" borderId="0" xfId="1" applyFont="1" applyFill="1" applyBorder="1" applyAlignment="1">
      <alignment horizontal="right"/>
    </xf>
    <xf numFmtId="0" fontId="6" fillId="4" borderId="3" xfId="0" applyFont="1" applyFill="1" applyBorder="1" applyAlignment="1">
      <alignment horizontal="left" vertical="top" wrapText="1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164" fontId="16" fillId="3" borderId="5" xfId="3" applyNumberFormat="1" applyFont="1" applyFill="1" applyBorder="1" applyAlignment="1">
      <alignment horizontal="right"/>
    </xf>
    <xf numFmtId="0" fontId="15" fillId="0" borderId="0" xfId="0" applyFont="1" applyFill="1" applyAlignment="1">
      <alignment horizontal="right"/>
    </xf>
    <xf numFmtId="0" fontId="0" fillId="4" borderId="3" xfId="0" applyFill="1" applyBorder="1" applyAlignment="1">
      <alignment horizontal="right"/>
    </xf>
    <xf numFmtId="164" fontId="0" fillId="0" borderId="0" xfId="3" applyNumberFormat="1" applyFont="1" applyAlignment="1">
      <alignment horizontal="right"/>
    </xf>
    <xf numFmtId="164" fontId="7" fillId="0" borderId="0" xfId="3" applyNumberFormat="1" applyFont="1" applyBorder="1" applyAlignment="1">
      <alignment horizontal="right"/>
    </xf>
    <xf numFmtId="164" fontId="17" fillId="2" borderId="0" xfId="3" applyNumberFormat="1" applyFont="1" applyFill="1" applyBorder="1" applyAlignment="1">
      <alignment horizontal="right" vertical="center"/>
    </xf>
    <xf numFmtId="164" fontId="11" fillId="0" borderId="0" xfId="3" applyNumberFormat="1" applyFont="1" applyAlignment="1">
      <alignment horizontal="right"/>
    </xf>
    <xf numFmtId="164" fontId="6" fillId="0" borderId="0" xfId="3" applyNumberFormat="1" applyFont="1" applyAlignment="1">
      <alignment horizontal="right"/>
    </xf>
    <xf numFmtId="164" fontId="19" fillId="2" borderId="0" xfId="3" applyNumberFormat="1" applyFont="1" applyFill="1" applyBorder="1" applyAlignment="1">
      <alignment horizontal="right"/>
    </xf>
    <xf numFmtId="164" fontId="16" fillId="0" borderId="3" xfId="3" applyNumberFormat="1" applyFont="1" applyBorder="1" applyAlignment="1">
      <alignment horizontal="right"/>
    </xf>
    <xf numFmtId="164" fontId="16" fillId="3" borderId="3" xfId="3" applyNumberFormat="1" applyFont="1" applyFill="1" applyBorder="1" applyAlignment="1">
      <alignment horizontal="right"/>
    </xf>
    <xf numFmtId="164" fontId="15" fillId="3" borderId="5" xfId="3" applyNumberFormat="1" applyFont="1" applyFill="1" applyBorder="1" applyAlignment="1">
      <alignment horizontal="right"/>
    </xf>
    <xf numFmtId="164" fontId="15" fillId="0" borderId="0" xfId="3" applyNumberFormat="1" applyFont="1" applyFill="1" applyAlignment="1">
      <alignment horizontal="right"/>
    </xf>
    <xf numFmtId="164" fontId="0" fillId="4" borderId="3" xfId="3" applyNumberFormat="1" applyFont="1" applyFill="1" applyBorder="1" applyAlignment="1">
      <alignment horizontal="right"/>
    </xf>
    <xf numFmtId="164" fontId="2" fillId="0" borderId="0" xfId="3" applyNumberFormat="1" applyFont="1" applyFill="1" applyBorder="1" applyAlignment="1">
      <alignment horizontal="right"/>
    </xf>
    <xf numFmtId="164" fontId="15" fillId="0" borderId="0" xfId="3" applyNumberFormat="1" applyFont="1" applyBorder="1" applyAlignment="1">
      <alignment horizontal="right"/>
    </xf>
    <xf numFmtId="164" fontId="15" fillId="3" borderId="0" xfId="3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left" vertical="top"/>
    </xf>
    <xf numFmtId="164" fontId="0" fillId="0" borderId="0" xfId="3" applyNumberFormat="1" applyFont="1" applyFill="1" applyAlignment="1">
      <alignment horizontal="right"/>
    </xf>
    <xf numFmtId="0" fontId="0" fillId="0" borderId="0" xfId="0" applyFill="1" applyAlignment="1">
      <alignment horizontal="left"/>
    </xf>
    <xf numFmtId="0" fontId="6" fillId="0" borderId="3" xfId="0" applyFont="1" applyFill="1" applyBorder="1" applyAlignment="1">
      <alignment vertical="top" wrapText="1"/>
    </xf>
    <xf numFmtId="164" fontId="4" fillId="0" borderId="0" xfId="3" applyNumberFormat="1" applyFont="1" applyAlignment="1">
      <alignment horizontal="right"/>
    </xf>
    <xf numFmtId="0" fontId="4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/>
    </xf>
    <xf numFmtId="164" fontId="0" fillId="0" borderId="0" xfId="3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4" fillId="0" borderId="0" xfId="0" applyFont="1">
      <alignment vertical="top"/>
    </xf>
    <xf numFmtId="0" fontId="14" fillId="0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164" fontId="15" fillId="0" borderId="0" xfId="3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vertical="top" wrapText="1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right"/>
    </xf>
    <xf numFmtId="0" fontId="24" fillId="0" borderId="0" xfId="0" applyFont="1" applyFill="1" applyAlignment="1">
      <alignment horizontal="left"/>
    </xf>
    <xf numFmtId="164" fontId="4" fillId="0" borderId="0" xfId="3" applyNumberFormat="1" applyFont="1" applyFill="1" applyAlignment="1">
      <alignment horizontal="right"/>
    </xf>
    <xf numFmtId="0" fontId="16" fillId="0" borderId="0" xfId="0" applyFont="1" applyFill="1" applyBorder="1" applyAlignment="1">
      <alignment horizontal="left" wrapText="1"/>
    </xf>
    <xf numFmtId="0" fontId="16" fillId="0" borderId="0" xfId="0" applyFont="1" applyFill="1" applyAlignment="1">
      <alignment horizontal="left"/>
    </xf>
    <xf numFmtId="164" fontId="0" fillId="4" borderId="0" xfId="3" applyNumberFormat="1" applyFont="1" applyFill="1" applyBorder="1" applyAlignment="1">
      <alignment horizontal="right"/>
    </xf>
    <xf numFmtId="0" fontId="0" fillId="4" borderId="0" xfId="0" applyFill="1" applyBorder="1" applyAlignment="1">
      <alignment horizontal="left"/>
    </xf>
    <xf numFmtId="0" fontId="16" fillId="0" borderId="0" xfId="0" applyFont="1" applyBorder="1" applyAlignment="1">
      <alignment horizontal="right"/>
    </xf>
    <xf numFmtId="9" fontId="15" fillId="0" borderId="12" xfId="1" applyFont="1" applyBorder="1" applyAlignment="1">
      <alignment horizontal="right"/>
    </xf>
    <xf numFmtId="9" fontId="15" fillId="3" borderId="0" xfId="1" applyFont="1" applyFill="1" applyBorder="1" applyAlignment="1">
      <alignment horizontal="right"/>
    </xf>
    <xf numFmtId="0" fontId="15" fillId="3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right"/>
    </xf>
    <xf numFmtId="0" fontId="14" fillId="0" borderId="0" xfId="0" applyFont="1" applyBorder="1" applyAlignment="1">
      <alignment horizontal="left"/>
    </xf>
    <xf numFmtId="164" fontId="15" fillId="0" borderId="0" xfId="3" applyNumberFormat="1" applyFont="1" applyFill="1" applyBorder="1" applyAlignment="1"/>
    <xf numFmtId="164" fontId="15" fillId="0" borderId="11" xfId="3" applyNumberFormat="1" applyFont="1" applyFill="1" applyBorder="1" applyAlignment="1">
      <alignment horizontal="right"/>
    </xf>
    <xf numFmtId="164" fontId="15" fillId="3" borderId="11" xfId="3" applyNumberFormat="1" applyFont="1" applyFill="1" applyBorder="1" applyAlignment="1">
      <alignment horizontal="right"/>
    </xf>
    <xf numFmtId="0" fontId="16" fillId="0" borderId="0" xfId="0" applyFont="1" applyBorder="1" applyAlignment="1">
      <alignment horizontal="left"/>
    </xf>
    <xf numFmtId="9" fontId="5" fillId="3" borderId="12" xfId="1" applyNumberFormat="1" applyFont="1" applyFill="1" applyBorder="1" applyAlignment="1"/>
    <xf numFmtId="0" fontId="4" fillId="0" borderId="0" xfId="0" applyFont="1" applyFill="1" applyAlignment="1">
      <alignment horizontal="left"/>
    </xf>
    <xf numFmtId="0" fontId="6" fillId="4" borderId="3" xfId="0" applyFont="1" applyFill="1" applyBorder="1" applyAlignment="1">
      <alignment vertical="center" wrapText="1"/>
    </xf>
    <xf numFmtId="41" fontId="15" fillId="0" borderId="0" xfId="0" applyNumberFormat="1" applyFont="1" applyFill="1" applyAlignment="1">
      <alignment horizontal="left"/>
    </xf>
    <xf numFmtId="41" fontId="15" fillId="4" borderId="3" xfId="0" applyNumberFormat="1" applyFont="1" applyFill="1" applyBorder="1" applyAlignment="1">
      <alignment horizontal="left"/>
    </xf>
    <xf numFmtId="41" fontId="0" fillId="0" borderId="0" xfId="0" applyNumberFormat="1">
      <alignment vertical="top"/>
    </xf>
    <xf numFmtId="164" fontId="4" fillId="4" borderId="0" xfId="0" applyNumberFormat="1" applyFont="1" applyFill="1">
      <alignment vertical="top"/>
    </xf>
    <xf numFmtId="0" fontId="10" fillId="0" borderId="0" xfId="0" applyFont="1" applyAlignment="1">
      <alignment vertical="top"/>
    </xf>
    <xf numFmtId="41" fontId="15" fillId="0" borderId="0" xfId="0" applyNumberFormat="1" applyFont="1" applyAlignment="1">
      <alignment vertical="top"/>
    </xf>
    <xf numFmtId="164" fontId="15" fillId="0" borderId="0" xfId="3" applyNumberFormat="1" applyFont="1" applyAlignment="1">
      <alignment vertical="top"/>
    </xf>
    <xf numFmtId="164" fontId="1" fillId="0" borderId="11" xfId="3" applyNumberFormat="1" applyFont="1" applyBorder="1"/>
    <xf numFmtId="0" fontId="15" fillId="0" borderId="0" xfId="0" applyFont="1" applyAlignment="1">
      <alignment vertical="top"/>
    </xf>
    <xf numFmtId="0" fontId="15" fillId="0" borderId="0" xfId="0" applyFont="1" applyAlignment="1"/>
    <xf numFmtId="164" fontId="15" fillId="0" borderId="0" xfId="3" applyNumberFormat="1" applyFont="1"/>
    <xf numFmtId="164" fontId="15" fillId="0" borderId="11" xfId="3" applyNumberFormat="1" applyFont="1" applyBorder="1"/>
    <xf numFmtId="164" fontId="15" fillId="0" borderId="0" xfId="0" applyNumberFormat="1" applyFont="1" applyAlignment="1"/>
    <xf numFmtId="41" fontId="16" fillId="0" borderId="0" xfId="0" applyNumberFormat="1" applyFont="1" applyAlignment="1">
      <alignment horizontal="right" vertical="top"/>
    </xf>
    <xf numFmtId="164" fontId="15" fillId="0" borderId="4" xfId="0" applyNumberFormat="1" applyFont="1" applyBorder="1" applyAlignment="1"/>
    <xf numFmtId="9" fontId="15" fillId="0" borderId="13" xfId="1" applyFont="1" applyBorder="1" applyAlignment="1">
      <alignment horizontal="right"/>
    </xf>
    <xf numFmtId="0" fontId="6" fillId="4" borderId="3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center" vertical="top"/>
    </xf>
    <xf numFmtId="0" fontId="0" fillId="4" borderId="3" xfId="0" applyFill="1" applyBorder="1" applyAlignment="1">
      <alignment horizontal="center" vertical="top"/>
    </xf>
    <xf numFmtId="164" fontId="17" fillId="2" borderId="0" xfId="2" applyNumberFormat="1" applyFont="1" applyFill="1" applyBorder="1" applyAlignment="1">
      <alignment horizontal="center" vertical="center"/>
    </xf>
    <xf numFmtId="164" fontId="17" fillId="2" borderId="0" xfId="2" applyNumberFormat="1" applyFont="1" applyFill="1" applyBorder="1" applyAlignment="1">
      <alignment horizontal="center" vertical="center" wrapText="1"/>
    </xf>
    <xf numFmtId="0" fontId="17" fillId="2" borderId="1" xfId="2" applyFont="1" applyFill="1" applyBorder="1" applyAlignment="1">
      <alignment horizontal="center" vertical="center"/>
    </xf>
    <xf numFmtId="0" fontId="17" fillId="2" borderId="3" xfId="2" applyFont="1" applyFill="1" applyBorder="1" applyAlignment="1">
      <alignment horizontal="center" vertical="center"/>
    </xf>
    <xf numFmtId="0" fontId="17" fillId="2" borderId="2" xfId="2" applyFont="1" applyFill="1" applyBorder="1" applyAlignment="1">
      <alignment horizontal="center" vertical="center"/>
    </xf>
    <xf numFmtId="164" fontId="17" fillId="2" borderId="1" xfId="3" applyNumberFormat="1" applyFont="1" applyFill="1" applyBorder="1" applyAlignment="1">
      <alignment horizontal="center" vertical="center"/>
    </xf>
    <xf numFmtId="164" fontId="17" fillId="2" borderId="3" xfId="3" applyNumberFormat="1" applyFont="1" applyFill="1" applyBorder="1" applyAlignment="1">
      <alignment horizontal="center" vertical="center"/>
    </xf>
    <xf numFmtId="164" fontId="17" fillId="2" borderId="2" xfId="3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top" wrapText="1" readingOrder="1"/>
    </xf>
    <xf numFmtId="0" fontId="13" fillId="0" borderId="11" xfId="0" applyFont="1" applyBorder="1" applyAlignment="1">
      <alignment horizontal="center" vertical="top" wrapText="1" readingOrder="1"/>
    </xf>
    <xf numFmtId="0" fontId="13" fillId="0" borderId="0" xfId="0" applyFont="1" applyBorder="1" applyAlignment="1">
      <alignment horizontal="center" vertical="top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 wrapText="1"/>
    </xf>
  </cellXfs>
  <cellStyles count="4">
    <cellStyle name="Comma" xfId="3" builtinId="3"/>
    <cellStyle name="Normal" xfId="0" builtinId="0"/>
    <cellStyle name="Normal 4 3 2" xfId="2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A1:AB74"/>
  <sheetViews>
    <sheetView showGridLines="0" tabSelected="1" zoomScale="70" zoomScaleNormal="70" zoomScaleSheetLayoutView="90" workbookViewId="0">
      <pane xSplit="2" ySplit="6" topLeftCell="C34" activePane="bottomRight" state="frozen"/>
      <selection pane="topRight" activeCell="D1" sqref="D1"/>
      <selection pane="bottomLeft" activeCell="A7" sqref="A7"/>
      <selection pane="bottomRight" activeCell="V47" sqref="R3:V47"/>
    </sheetView>
  </sheetViews>
  <sheetFormatPr defaultColWidth="8.7109375" defaultRowHeight="14.1" customHeight="1" outlineLevelRow="3" outlineLevelCol="2" x14ac:dyDescent="0.2"/>
  <cols>
    <col min="1" max="1" width="1.5703125" style="1" customWidth="1"/>
    <col min="2" max="2" width="35.85546875" style="1" customWidth="1"/>
    <col min="3" max="5" width="11" style="1" hidden="1" customWidth="1" outlineLevel="2"/>
    <col min="6" max="6" width="2" style="1" customWidth="1" collapsed="1"/>
    <col min="7" max="8" width="11.85546875" style="42" hidden="1" customWidth="1" outlineLevel="1"/>
    <col min="9" max="9" width="11.85546875" style="1" hidden="1" customWidth="1" outlineLevel="1"/>
    <col min="10" max="10" width="1.42578125" style="1" hidden="1" customWidth="1" outlineLevel="1"/>
    <col min="11" max="11" width="9.42578125" style="35" hidden="1" customWidth="1" outlineLevel="1"/>
    <col min="12" max="12" width="1.5703125" style="1" customWidth="1" collapsed="1"/>
    <col min="13" max="15" width="19.85546875" style="80" customWidth="1"/>
    <col min="16" max="16" width="0.42578125" style="80" customWidth="1"/>
    <col min="17" max="17" width="8.7109375" style="1" customWidth="1"/>
    <col min="18" max="20" width="19.85546875" style="80" customWidth="1"/>
    <col min="21" max="21" width="1.42578125" style="80" customWidth="1"/>
    <col min="22" max="22" width="10.5703125" style="1" customWidth="1"/>
    <col min="23" max="23" width="0.28515625" style="1" customWidth="1"/>
    <col min="24" max="24" width="6.140625" style="1" hidden="1" customWidth="1"/>
    <col min="25" max="25" width="7.140625" style="1" hidden="1" customWidth="1"/>
    <col min="26" max="26" width="6.140625" style="1" hidden="1" customWidth="1"/>
    <col min="27" max="27" width="8.42578125" style="1" hidden="1" customWidth="1"/>
    <col min="28" max="28" width="9.42578125" style="1" hidden="1" customWidth="1"/>
    <col min="29" max="29" width="9" style="1" customWidth="1"/>
    <col min="30" max="30" width="8.42578125" style="1" customWidth="1"/>
    <col min="31" max="254" width="6.85546875" style="1" customWidth="1"/>
    <col min="255" max="16384" width="8.7109375" style="1"/>
  </cols>
  <sheetData>
    <row r="1" spans="1:28" ht="18.75" customHeight="1" x14ac:dyDescent="0.3">
      <c r="A1" s="75" t="s">
        <v>5</v>
      </c>
      <c r="B1" s="76"/>
    </row>
    <row r="2" spans="1:28" ht="18.75" x14ac:dyDescent="0.3">
      <c r="A2" s="75" t="s">
        <v>6</v>
      </c>
      <c r="B2" s="75"/>
    </row>
    <row r="3" spans="1:28" s="4" customFormat="1" ht="11.25" customHeight="1" x14ac:dyDescent="0.2">
      <c r="A3" s="4" t="s">
        <v>20</v>
      </c>
      <c r="G3" s="43"/>
      <c r="H3" s="43"/>
      <c r="K3" s="162" t="s">
        <v>70</v>
      </c>
      <c r="M3" s="81"/>
      <c r="N3" s="81"/>
      <c r="O3" s="81"/>
      <c r="P3" s="81"/>
      <c r="Q3" s="164" t="s">
        <v>28</v>
      </c>
      <c r="R3" s="81"/>
      <c r="S3" s="81"/>
      <c r="T3" s="81"/>
      <c r="U3" s="81"/>
      <c r="V3" s="164" t="s">
        <v>76</v>
      </c>
    </row>
    <row r="4" spans="1:28" s="3" customFormat="1" ht="29.25" customHeight="1" x14ac:dyDescent="0.2">
      <c r="A4" s="37" t="s">
        <v>0</v>
      </c>
      <c r="B4" s="2"/>
      <c r="C4" s="156" t="s">
        <v>9</v>
      </c>
      <c r="D4" s="157"/>
      <c r="E4" s="158"/>
      <c r="F4" s="21"/>
      <c r="G4" s="156" t="s">
        <v>7</v>
      </c>
      <c r="H4" s="157"/>
      <c r="I4" s="158"/>
      <c r="J4" s="22"/>
      <c r="K4" s="162"/>
      <c r="L4" s="22"/>
      <c r="M4" s="159" t="s">
        <v>8</v>
      </c>
      <c r="N4" s="160"/>
      <c r="O4" s="161"/>
      <c r="P4" s="82"/>
      <c r="Q4" s="164"/>
      <c r="R4" s="159" t="s">
        <v>86</v>
      </c>
      <c r="S4" s="160"/>
      <c r="T4" s="161"/>
      <c r="U4" s="82"/>
      <c r="V4" s="164"/>
      <c r="W4" s="154"/>
      <c r="X4" s="154"/>
      <c r="Y4" s="154"/>
      <c r="Z4" s="155" t="s">
        <v>27</v>
      </c>
      <c r="AA4" s="155"/>
    </row>
    <row r="5" spans="1:28" s="34" customFormat="1" ht="12.75" hidden="1" x14ac:dyDescent="0.2">
      <c r="A5" s="6"/>
      <c r="B5" s="28" t="s">
        <v>1</v>
      </c>
      <c r="C5" s="29">
        <v>673213</v>
      </c>
      <c r="D5" s="29">
        <v>715295</v>
      </c>
      <c r="E5" s="30">
        <f>C5+D5</f>
        <v>1388508</v>
      </c>
      <c r="F5" s="30"/>
      <c r="G5" s="29">
        <v>673213</v>
      </c>
      <c r="H5" s="29">
        <v>715295</v>
      </c>
      <c r="I5" s="30">
        <f>G5+H5</f>
        <v>1388508</v>
      </c>
      <c r="J5" s="31"/>
      <c r="K5" s="163"/>
      <c r="L5" s="31"/>
      <c r="M5" s="83">
        <v>673213</v>
      </c>
      <c r="N5" s="83">
        <v>715295</v>
      </c>
      <c r="O5" s="84">
        <f>M5+N5</f>
        <v>1388508</v>
      </c>
      <c r="P5" s="85"/>
      <c r="Q5" s="32"/>
      <c r="R5" s="83">
        <v>673213</v>
      </c>
      <c r="S5" s="83">
        <v>715295</v>
      </c>
      <c r="T5" s="84">
        <f>R5+S5</f>
        <v>1388508</v>
      </c>
      <c r="U5" s="85"/>
      <c r="V5" s="32"/>
      <c r="W5" s="32"/>
      <c r="X5" s="32"/>
      <c r="Y5" s="32"/>
      <c r="Z5" s="33"/>
      <c r="AA5" s="33"/>
    </row>
    <row r="6" spans="1:28" s="9" customFormat="1" ht="15" customHeight="1" x14ac:dyDescent="0.25">
      <c r="A6" s="8" t="s">
        <v>19</v>
      </c>
      <c r="C6" s="9" t="s">
        <v>10</v>
      </c>
      <c r="D6" s="9" t="s">
        <v>11</v>
      </c>
      <c r="E6" s="27" t="s">
        <v>12</v>
      </c>
      <c r="G6" s="9" t="s">
        <v>10</v>
      </c>
      <c r="H6" s="9" t="s">
        <v>11</v>
      </c>
      <c r="I6" s="27" t="s">
        <v>12</v>
      </c>
      <c r="K6" s="36"/>
      <c r="M6" s="86" t="s">
        <v>10</v>
      </c>
      <c r="N6" s="86" t="s">
        <v>11</v>
      </c>
      <c r="O6" s="87" t="s">
        <v>12</v>
      </c>
      <c r="P6" s="86"/>
      <c r="R6" s="86" t="s">
        <v>10</v>
      </c>
      <c r="S6" s="86" t="s">
        <v>11</v>
      </c>
      <c r="T6" s="87" t="s">
        <v>12</v>
      </c>
      <c r="U6" s="86"/>
      <c r="W6" s="122"/>
      <c r="X6" s="122"/>
      <c r="Y6" s="122"/>
      <c r="Z6" s="122"/>
      <c r="AA6" s="122"/>
      <c r="AB6" s="122"/>
    </row>
    <row r="7" spans="1:28" s="10" customFormat="1" ht="16.5" customHeight="1" x14ac:dyDescent="0.25">
      <c r="A7" s="11" t="s">
        <v>2</v>
      </c>
      <c r="B7" s="11"/>
      <c r="C7" s="62">
        <v>697157</v>
      </c>
      <c r="D7" s="5">
        <v>697233</v>
      </c>
      <c r="E7" s="14">
        <f t="shared" ref="E7:E16" si="0">C7+D7</f>
        <v>1394390</v>
      </c>
      <c r="G7" s="47">
        <v>697157</v>
      </c>
      <c r="H7" s="46">
        <v>697233</v>
      </c>
      <c r="I7" s="48">
        <f t="shared" ref="I7:I13" si="1">G7+H7</f>
        <v>1394390</v>
      </c>
      <c r="K7" s="52">
        <f>(I7-E7)/E7</f>
        <v>0</v>
      </c>
      <c r="M7" s="47">
        <v>697157</v>
      </c>
      <c r="N7" s="46">
        <v>697233</v>
      </c>
      <c r="O7" s="77">
        <f t="shared" ref="O7" si="2">M7+N7</f>
        <v>1394390</v>
      </c>
      <c r="P7" s="45"/>
      <c r="Q7" s="52">
        <f>(O7-I7)/I7</f>
        <v>0</v>
      </c>
      <c r="R7" s="47">
        <v>697157</v>
      </c>
      <c r="S7" s="46">
        <v>697233</v>
      </c>
      <c r="T7" s="77">
        <f t="shared" ref="T7" si="3">R7+S7</f>
        <v>1394390</v>
      </c>
      <c r="U7" s="45"/>
      <c r="V7" s="52">
        <f>(T7-O7)/O7</f>
        <v>0</v>
      </c>
      <c r="W7" s="61"/>
      <c r="X7" s="61"/>
      <c r="Y7" s="61"/>
      <c r="Z7" s="61"/>
      <c r="AA7" s="61"/>
      <c r="AB7" s="61"/>
    </row>
    <row r="8" spans="1:28" s="10" customFormat="1" ht="14.1" customHeight="1" outlineLevel="1" collapsed="1" x14ac:dyDescent="0.25">
      <c r="B8" s="10" t="s">
        <v>45</v>
      </c>
      <c r="C8" s="15">
        <v>10400</v>
      </c>
      <c r="D8" s="16">
        <v>22500</v>
      </c>
      <c r="E8" s="14">
        <f>C8+D8</f>
        <v>32900</v>
      </c>
      <c r="G8" s="44">
        <v>8018</v>
      </c>
      <c r="H8" s="45">
        <v>17606</v>
      </c>
      <c r="I8" s="48">
        <f t="shared" si="1"/>
        <v>25624</v>
      </c>
      <c r="K8" s="52"/>
      <c r="M8" s="44">
        <v>8010</v>
      </c>
      <c r="N8" s="91">
        <v>17589</v>
      </c>
      <c r="O8" s="77">
        <f t="shared" ref="O8:O13" si="4">SUM(M8:N8)</f>
        <v>25599</v>
      </c>
      <c r="P8" s="45"/>
      <c r="Q8" s="52"/>
      <c r="R8" s="44">
        <v>8010</v>
      </c>
      <c r="S8" s="91">
        <v>17589</v>
      </c>
      <c r="T8" s="77">
        <f t="shared" ref="T8" si="5">SUM(R8:S8)</f>
        <v>25599</v>
      </c>
      <c r="U8" s="45"/>
      <c r="V8" s="52"/>
      <c r="W8" s="61"/>
      <c r="X8" s="61"/>
      <c r="Y8" s="61"/>
      <c r="Z8" s="61"/>
      <c r="AA8" s="61"/>
      <c r="AB8" s="61"/>
    </row>
    <row r="9" spans="1:28" s="10" customFormat="1" ht="14.1" hidden="1" customHeight="1" outlineLevel="3" x14ac:dyDescent="0.25">
      <c r="B9" s="10" t="s">
        <v>96</v>
      </c>
      <c r="C9" s="15"/>
      <c r="D9" s="16"/>
      <c r="E9" s="14"/>
      <c r="G9" s="44">
        <v>424</v>
      </c>
      <c r="H9" s="45">
        <v>494</v>
      </c>
      <c r="I9" s="48">
        <f t="shared" si="1"/>
        <v>918</v>
      </c>
      <c r="K9" s="52"/>
      <c r="M9" s="44">
        <v>226</v>
      </c>
      <c r="N9" s="45">
        <v>263</v>
      </c>
      <c r="O9" s="88">
        <f t="shared" si="4"/>
        <v>489</v>
      </c>
      <c r="P9" s="45"/>
      <c r="Q9" s="52"/>
      <c r="R9" s="44">
        <v>424</v>
      </c>
      <c r="S9" s="45">
        <v>494</v>
      </c>
      <c r="T9" s="88">
        <f>SUM(R9:S9)</f>
        <v>918</v>
      </c>
      <c r="U9" s="45"/>
      <c r="V9" s="52"/>
      <c r="W9" s="61"/>
      <c r="X9" s="61"/>
      <c r="Y9" s="61"/>
      <c r="Z9" s="61"/>
      <c r="AA9" s="61"/>
      <c r="AB9" s="61"/>
    </row>
    <row r="10" spans="1:28" s="10" customFormat="1" ht="14.1" hidden="1" customHeight="1" outlineLevel="3" x14ac:dyDescent="0.25">
      <c r="B10" s="10" t="s">
        <v>44</v>
      </c>
      <c r="C10" s="15"/>
      <c r="D10" s="16"/>
      <c r="E10" s="14"/>
      <c r="G10" s="44">
        <v>2289</v>
      </c>
      <c r="H10" s="45">
        <v>2338</v>
      </c>
      <c r="I10" s="48">
        <f t="shared" si="1"/>
        <v>4627</v>
      </c>
      <c r="K10" s="52"/>
      <c r="M10" s="44">
        <v>2162</v>
      </c>
      <c r="N10" s="45">
        <v>2208</v>
      </c>
      <c r="O10" s="77">
        <f t="shared" si="4"/>
        <v>4370</v>
      </c>
      <c r="P10" s="45"/>
      <c r="Q10" s="52"/>
      <c r="R10" s="44">
        <v>2162</v>
      </c>
      <c r="S10" s="45">
        <v>2208</v>
      </c>
      <c r="T10" s="77">
        <f t="shared" ref="T10" si="6">SUM(R10:S10)</f>
        <v>4370</v>
      </c>
      <c r="U10" s="45"/>
      <c r="V10" s="52"/>
      <c r="W10" s="61"/>
      <c r="X10" s="61"/>
      <c r="Y10" s="61"/>
      <c r="Z10" s="61"/>
      <c r="AA10" s="61"/>
      <c r="AB10" s="61"/>
    </row>
    <row r="11" spans="1:28" s="10" customFormat="1" ht="14.1" hidden="1" customHeight="1" outlineLevel="3" x14ac:dyDescent="0.25">
      <c r="B11" s="10" t="s">
        <v>40</v>
      </c>
      <c r="C11" s="15">
        <v>579</v>
      </c>
      <c r="D11" s="16">
        <v>602</v>
      </c>
      <c r="E11" s="14">
        <f>C11+D11</f>
        <v>1181</v>
      </c>
      <c r="G11" s="44">
        <v>359</v>
      </c>
      <c r="H11" s="45">
        <v>359</v>
      </c>
      <c r="I11" s="48">
        <f t="shared" si="1"/>
        <v>718</v>
      </c>
      <c r="K11" s="52"/>
      <c r="M11" s="44">
        <v>33</v>
      </c>
      <c r="N11" s="45">
        <v>79</v>
      </c>
      <c r="O11" s="77">
        <f t="shared" si="4"/>
        <v>112</v>
      </c>
      <c r="P11" s="45"/>
      <c r="Q11" s="52"/>
      <c r="R11" s="44">
        <v>33</v>
      </c>
      <c r="S11" s="45">
        <v>79</v>
      </c>
      <c r="T11" s="77">
        <f>SUM(R11:S11)</f>
        <v>112</v>
      </c>
      <c r="U11" s="45"/>
      <c r="V11" s="52"/>
      <c r="W11" s="61"/>
      <c r="X11" s="61"/>
      <c r="Y11" s="61"/>
      <c r="Z11" s="61"/>
      <c r="AA11" s="61"/>
      <c r="AB11" s="61"/>
    </row>
    <row r="12" spans="1:28" s="10" customFormat="1" ht="14.1" hidden="1" customHeight="1" outlineLevel="3" x14ac:dyDescent="0.25">
      <c r="B12" s="10" t="s">
        <v>41</v>
      </c>
      <c r="C12" s="15">
        <v>1904</v>
      </c>
      <c r="D12" s="16">
        <v>1948</v>
      </c>
      <c r="E12" s="14">
        <f>C12+D12</f>
        <v>3852</v>
      </c>
      <c r="G12" s="44">
        <v>1860</v>
      </c>
      <c r="H12" s="45">
        <v>1860</v>
      </c>
      <c r="I12" s="48">
        <f t="shared" si="1"/>
        <v>3720</v>
      </c>
      <c r="K12" s="52"/>
      <c r="M12" s="44">
        <v>1650</v>
      </c>
      <c r="N12" s="45">
        <v>1650</v>
      </c>
      <c r="O12" s="77">
        <f t="shared" si="4"/>
        <v>3300</v>
      </c>
      <c r="P12" s="45"/>
      <c r="Q12" s="52"/>
      <c r="R12" s="44">
        <v>1650</v>
      </c>
      <c r="S12" s="45">
        <v>1650</v>
      </c>
      <c r="T12" s="77">
        <f t="shared" ref="T12" si="7">SUM(R12:S12)</f>
        <v>3300</v>
      </c>
      <c r="U12" s="45"/>
      <c r="V12" s="52"/>
      <c r="W12" s="61"/>
      <c r="X12" s="61"/>
      <c r="Y12" s="61"/>
      <c r="Z12" s="61"/>
      <c r="AA12" s="61"/>
      <c r="AB12" s="61"/>
    </row>
    <row r="13" spans="1:28" s="10" customFormat="1" ht="14.1" hidden="1" customHeight="1" outlineLevel="3" x14ac:dyDescent="0.25">
      <c r="B13" s="10" t="s">
        <v>42</v>
      </c>
      <c r="C13" s="15">
        <v>385</v>
      </c>
      <c r="D13" s="16">
        <v>832</v>
      </c>
      <c r="E13" s="14">
        <f>C13+D13</f>
        <v>1217</v>
      </c>
      <c r="G13" s="44">
        <v>438</v>
      </c>
      <c r="H13" s="45">
        <v>395</v>
      </c>
      <c r="I13" s="48">
        <f t="shared" si="1"/>
        <v>833</v>
      </c>
      <c r="K13" s="52"/>
      <c r="M13" s="44">
        <v>703</v>
      </c>
      <c r="N13" s="45">
        <v>1067</v>
      </c>
      <c r="O13" s="77">
        <f t="shared" si="4"/>
        <v>1770</v>
      </c>
      <c r="P13" s="45"/>
      <c r="Q13" s="52"/>
      <c r="R13" s="44">
        <v>703</v>
      </c>
      <c r="S13" s="45">
        <v>1067</v>
      </c>
      <c r="T13" s="77">
        <f t="shared" ref="T13" si="8">SUM(R13:S13)</f>
        <v>1770</v>
      </c>
      <c r="U13" s="45"/>
      <c r="V13" s="52"/>
      <c r="W13" s="61"/>
      <c r="X13" s="61"/>
      <c r="Y13" s="61"/>
      <c r="Z13" s="61"/>
      <c r="AA13" s="61"/>
      <c r="AB13" s="61"/>
    </row>
    <row r="14" spans="1:28" s="10" customFormat="1" ht="14.1" hidden="1" customHeight="1" outlineLevel="3" x14ac:dyDescent="0.25">
      <c r="B14" s="10" t="s">
        <v>43</v>
      </c>
      <c r="C14" s="15">
        <v>2395</v>
      </c>
      <c r="D14" s="16">
        <v>4845</v>
      </c>
      <c r="E14" s="14">
        <f>C14+D14</f>
        <v>7240</v>
      </c>
      <c r="G14" s="44"/>
      <c r="H14" s="45"/>
      <c r="I14" s="48"/>
      <c r="K14" s="52"/>
      <c r="M14" s="44"/>
      <c r="N14" s="45"/>
      <c r="O14" s="77"/>
      <c r="P14" s="45"/>
      <c r="Q14" s="52"/>
      <c r="R14" s="44"/>
      <c r="S14" s="45"/>
      <c r="T14" s="77"/>
      <c r="U14" s="45"/>
      <c r="V14" s="52"/>
      <c r="W14" s="61"/>
      <c r="X14" s="61"/>
      <c r="Y14" s="61"/>
      <c r="Z14" s="61"/>
      <c r="AA14" s="61"/>
      <c r="AB14" s="61"/>
    </row>
    <row r="15" spans="1:28" s="10" customFormat="1" ht="14.1" hidden="1" customHeight="1" outlineLevel="3" x14ac:dyDescent="0.25">
      <c r="B15" s="10" t="s">
        <v>32</v>
      </c>
      <c r="C15" s="15"/>
      <c r="D15" s="16"/>
      <c r="E15" s="14"/>
      <c r="G15" s="44">
        <v>-589</v>
      </c>
      <c r="H15" s="45">
        <v>-590</v>
      </c>
      <c r="I15" s="48">
        <f t="shared" ref="I15" si="9">G15+H15</f>
        <v>-1179</v>
      </c>
      <c r="K15" s="52"/>
      <c r="M15" s="44">
        <v>-686</v>
      </c>
      <c r="N15" s="45">
        <v>-770</v>
      </c>
      <c r="O15" s="77">
        <f>SUM(M15:N15)</f>
        <v>-1456</v>
      </c>
      <c r="P15" s="45"/>
      <c r="Q15" s="52"/>
      <c r="R15" s="44">
        <v>-686</v>
      </c>
      <c r="S15" s="45">
        <v>-770</v>
      </c>
      <c r="T15" s="77">
        <f>SUM(R15:S15)</f>
        <v>-1456</v>
      </c>
      <c r="U15" s="45"/>
      <c r="V15" s="52"/>
      <c r="W15" s="61"/>
      <c r="X15" s="61"/>
      <c r="Y15" s="61"/>
      <c r="Z15" s="61"/>
      <c r="AA15" s="61"/>
      <c r="AB15" s="61"/>
    </row>
    <row r="16" spans="1:28" s="10" customFormat="1" ht="14.1" customHeight="1" outlineLevel="1" x14ac:dyDescent="0.25">
      <c r="A16" s="10" t="s">
        <v>36</v>
      </c>
      <c r="C16" s="63">
        <f>SUM(C8:C14)</f>
        <v>15663</v>
      </c>
      <c r="D16" s="24">
        <f>SUM(D8:D14)</f>
        <v>30727</v>
      </c>
      <c r="E16" s="38">
        <f t="shared" si="0"/>
        <v>46390</v>
      </c>
      <c r="F16" s="58"/>
      <c r="G16" s="57">
        <f>SUM(G8:G15)</f>
        <v>12799</v>
      </c>
      <c r="H16" s="57">
        <f>SUM(H8:H15)</f>
        <v>22462</v>
      </c>
      <c r="I16" s="56">
        <f>G16+H16</f>
        <v>35261</v>
      </c>
      <c r="K16" s="52">
        <f t="shared" ref="K16:K17" si="10">(I16-E16)/E16</f>
        <v>-0.23990084069842638</v>
      </c>
      <c r="L16" s="58"/>
      <c r="M16" s="44">
        <f>SUM(M8:M15)</f>
        <v>12098</v>
      </c>
      <c r="N16" s="45">
        <f>SUM(N8:N15)</f>
        <v>22086</v>
      </c>
      <c r="O16" s="77">
        <f>M16+N16</f>
        <v>34184</v>
      </c>
      <c r="P16" s="45"/>
      <c r="Q16" s="52">
        <f>(O16-I16)/I16</f>
        <v>-3.0543660134426137E-2</v>
      </c>
      <c r="R16" s="44">
        <f>SUM(R8:R15)</f>
        <v>12296</v>
      </c>
      <c r="S16" s="92">
        <f t="shared" ref="S16:T16" si="11">SUM(S8:S15)</f>
        <v>22317</v>
      </c>
      <c r="T16" s="77">
        <f t="shared" si="11"/>
        <v>34613</v>
      </c>
      <c r="U16" s="45"/>
      <c r="V16" s="52">
        <f>(T16-O16)/O16</f>
        <v>1.2549730868242452E-2</v>
      </c>
      <c r="W16" s="61"/>
      <c r="X16" s="61"/>
      <c r="Y16" s="61"/>
      <c r="Z16" s="61"/>
      <c r="AA16" s="61"/>
      <c r="AB16" s="61"/>
    </row>
    <row r="17" spans="1:28" s="10" customFormat="1" ht="14.1" customHeight="1" outlineLevel="1" x14ac:dyDescent="0.25">
      <c r="A17" s="11" t="s">
        <v>21</v>
      </c>
      <c r="B17" s="11"/>
      <c r="C17" s="64">
        <f>C7+C16</f>
        <v>712820</v>
      </c>
      <c r="D17" s="25">
        <f>D7+D16</f>
        <v>727960</v>
      </c>
      <c r="E17" s="38">
        <f>E7+E16</f>
        <v>1440780</v>
      </c>
      <c r="G17" s="47">
        <f>G7+G16</f>
        <v>709956</v>
      </c>
      <c r="H17" s="50">
        <f>H7+H16</f>
        <v>719695</v>
      </c>
      <c r="I17" s="56">
        <f t="shared" ref="I17" si="12">G17+H17</f>
        <v>1429651</v>
      </c>
      <c r="K17" s="52">
        <f t="shared" si="10"/>
        <v>-7.7242882327628092E-3</v>
      </c>
      <c r="L17" s="58"/>
      <c r="M17" s="47">
        <f>M7+M16</f>
        <v>709255</v>
      </c>
      <c r="N17" s="46">
        <f>N7+N16</f>
        <v>719319</v>
      </c>
      <c r="O17" s="77">
        <f>M17+N17</f>
        <v>1428574</v>
      </c>
      <c r="P17" s="45"/>
      <c r="Q17" s="52">
        <f>(O17-I17)/I17</f>
        <v>-7.5333070798397654E-4</v>
      </c>
      <c r="R17" s="47">
        <f>R7+R16</f>
        <v>709453</v>
      </c>
      <c r="S17" s="50">
        <f>S7+S16</f>
        <v>719550</v>
      </c>
      <c r="T17" s="77">
        <f>R17+S17</f>
        <v>1429003</v>
      </c>
      <c r="U17" s="45"/>
      <c r="V17" s="52">
        <f>(T17-O17)/O17</f>
        <v>3.0029945946097298E-4</v>
      </c>
      <c r="W17" s="61"/>
      <c r="X17" s="61"/>
      <c r="Y17" s="61"/>
      <c r="Z17" s="61"/>
      <c r="AA17" s="61"/>
      <c r="AB17" s="61"/>
    </row>
    <row r="18" spans="1:28" s="10" customFormat="1" ht="14.1" customHeight="1" x14ac:dyDescent="0.25">
      <c r="A18" s="10" t="s">
        <v>23</v>
      </c>
      <c r="B18" s="11"/>
      <c r="C18" s="64"/>
      <c r="D18" s="25"/>
      <c r="E18" s="38"/>
      <c r="G18" s="44"/>
      <c r="H18" s="45"/>
      <c r="I18" s="49"/>
      <c r="K18" s="52"/>
      <c r="M18" s="44"/>
      <c r="N18" s="45"/>
      <c r="O18" s="88"/>
      <c r="P18" s="45"/>
      <c r="Q18" s="52"/>
      <c r="R18" s="44"/>
      <c r="S18" s="45"/>
      <c r="T18" s="88"/>
      <c r="U18" s="45"/>
      <c r="V18" s="52"/>
      <c r="W18" s="61"/>
      <c r="X18" s="61"/>
      <c r="Y18" s="61"/>
      <c r="Z18" s="61"/>
      <c r="AA18" s="61"/>
      <c r="AB18" s="61"/>
    </row>
    <row r="19" spans="1:28" s="10" customFormat="1" ht="14.1" customHeight="1" x14ac:dyDescent="0.25">
      <c r="B19" s="10" t="s">
        <v>77</v>
      </c>
      <c r="C19" s="15">
        <v>40500</v>
      </c>
      <c r="D19" s="16">
        <v>40500</v>
      </c>
      <c r="E19" s="14">
        <f t="shared" ref="E19:E26" si="13">C19+D19</f>
        <v>81000</v>
      </c>
      <c r="G19" s="44">
        <v>5000</v>
      </c>
      <c r="H19" s="45">
        <v>5000</v>
      </c>
      <c r="I19" s="48">
        <f>G19+H19</f>
        <v>10000</v>
      </c>
      <c r="K19" s="52"/>
      <c r="M19" s="44"/>
      <c r="N19" s="45"/>
      <c r="O19" s="77"/>
      <c r="P19" s="45"/>
      <c r="Q19" s="52"/>
      <c r="R19" s="44">
        <v>4250</v>
      </c>
      <c r="S19" s="45">
        <v>4250</v>
      </c>
      <c r="T19" s="77">
        <f>SUM(R19:S19)</f>
        <v>8500</v>
      </c>
      <c r="U19" s="45"/>
      <c r="V19" s="52"/>
      <c r="W19" s="61"/>
      <c r="X19" s="61"/>
      <c r="Y19" s="61"/>
      <c r="Z19" s="61"/>
      <c r="AA19" s="61"/>
      <c r="AB19" s="61"/>
    </row>
    <row r="20" spans="1:28" s="10" customFormat="1" ht="14.1" customHeight="1" x14ac:dyDescent="0.25">
      <c r="B20" s="10" t="s">
        <v>78</v>
      </c>
      <c r="C20" s="15"/>
      <c r="D20" s="16"/>
      <c r="E20" s="14"/>
      <c r="G20" s="44"/>
      <c r="H20" s="45"/>
      <c r="I20" s="48"/>
      <c r="K20" s="52"/>
      <c r="M20" s="44"/>
      <c r="N20" s="45"/>
      <c r="O20" s="77"/>
      <c r="P20" s="45"/>
      <c r="Q20" s="52"/>
      <c r="R20" s="44">
        <v>750</v>
      </c>
      <c r="S20" s="45">
        <v>750</v>
      </c>
      <c r="T20" s="77">
        <f>SUM(R20:S20)</f>
        <v>1500</v>
      </c>
      <c r="U20" s="45"/>
      <c r="V20" s="52"/>
      <c r="W20" s="61"/>
      <c r="X20" s="61"/>
      <c r="Y20" s="61"/>
      <c r="Z20" s="61"/>
      <c r="AA20" s="61"/>
      <c r="AB20" s="61"/>
    </row>
    <row r="21" spans="1:28" s="10" customFormat="1" ht="14.1" customHeight="1" x14ac:dyDescent="0.25">
      <c r="B21" s="10" t="s">
        <v>13</v>
      </c>
      <c r="C21" s="15">
        <v>3400</v>
      </c>
      <c r="D21" s="16">
        <v>3400</v>
      </c>
      <c r="E21" s="14">
        <f t="shared" si="13"/>
        <v>6800</v>
      </c>
      <c r="G21" s="44"/>
      <c r="H21" s="45"/>
      <c r="I21" s="48">
        <f t="shared" ref="I21:I45" si="14">G21+H21</f>
        <v>0</v>
      </c>
      <c r="K21" s="52"/>
      <c r="M21" s="44"/>
      <c r="N21" s="45"/>
      <c r="O21" s="77"/>
      <c r="P21" s="45"/>
      <c r="Q21" s="52"/>
      <c r="R21" s="44"/>
      <c r="S21" s="45"/>
      <c r="T21" s="77"/>
      <c r="U21" s="45"/>
      <c r="V21" s="52"/>
      <c r="W21" s="61"/>
      <c r="X21" s="61"/>
      <c r="Y21" s="61"/>
      <c r="Z21" s="61"/>
      <c r="AA21" s="61"/>
      <c r="AB21" s="61"/>
    </row>
    <row r="22" spans="1:28" s="10" customFormat="1" ht="14.1" customHeight="1" x14ac:dyDescent="0.25">
      <c r="B22" s="10" t="s">
        <v>14</v>
      </c>
      <c r="C22" s="15">
        <v>5140</v>
      </c>
      <c r="D22" s="16">
        <v>5140</v>
      </c>
      <c r="E22" s="14">
        <f t="shared" si="13"/>
        <v>10280</v>
      </c>
      <c r="G22" s="44"/>
      <c r="H22" s="45"/>
      <c r="I22" s="48">
        <f t="shared" si="14"/>
        <v>0</v>
      </c>
      <c r="K22" s="52"/>
      <c r="M22" s="44"/>
      <c r="N22" s="45"/>
      <c r="O22" s="77"/>
      <c r="P22" s="45"/>
      <c r="Q22" s="52"/>
      <c r="R22" s="44"/>
      <c r="S22" s="45"/>
      <c r="T22" s="77"/>
      <c r="U22" s="45"/>
      <c r="V22" s="52"/>
      <c r="W22" s="61"/>
      <c r="X22" s="61"/>
      <c r="Y22" s="61"/>
      <c r="Z22" s="61"/>
      <c r="AA22" s="61"/>
      <c r="AB22" s="61"/>
    </row>
    <row r="23" spans="1:28" s="10" customFormat="1" ht="14.1" customHeight="1" x14ac:dyDescent="0.25">
      <c r="B23" s="10" t="s">
        <v>15</v>
      </c>
      <c r="C23" s="15">
        <v>5625</v>
      </c>
      <c r="D23" s="16">
        <v>5625</v>
      </c>
      <c r="E23" s="14">
        <f t="shared" si="13"/>
        <v>11250</v>
      </c>
      <c r="G23" s="44"/>
      <c r="H23" s="45"/>
      <c r="I23" s="48">
        <f t="shared" si="14"/>
        <v>0</v>
      </c>
      <c r="K23" s="52"/>
      <c r="M23" s="44"/>
      <c r="N23" s="45"/>
      <c r="O23" s="77"/>
      <c r="P23" s="45"/>
      <c r="Q23" s="52"/>
      <c r="R23" s="44">
        <v>3500</v>
      </c>
      <c r="S23" s="45">
        <v>3500</v>
      </c>
      <c r="T23" s="77">
        <f>SUM(R23:S23)</f>
        <v>7000</v>
      </c>
      <c r="U23" s="45"/>
      <c r="V23" s="52"/>
      <c r="W23" s="61"/>
      <c r="X23" s="61"/>
      <c r="Y23" s="61"/>
      <c r="Z23" s="61"/>
      <c r="AA23" s="61"/>
      <c r="AB23" s="61"/>
    </row>
    <row r="24" spans="1:28" s="10" customFormat="1" ht="14.1" customHeight="1" x14ac:dyDescent="0.25">
      <c r="B24" s="10" t="s">
        <v>17</v>
      </c>
      <c r="C24" s="15">
        <v>3400</v>
      </c>
      <c r="D24" s="16">
        <v>3400</v>
      </c>
      <c r="E24" s="14">
        <f t="shared" si="13"/>
        <v>6800</v>
      </c>
      <c r="G24" s="44"/>
      <c r="H24" s="45"/>
      <c r="I24" s="48">
        <f t="shared" si="14"/>
        <v>0</v>
      </c>
      <c r="K24" s="52"/>
      <c r="M24" s="44"/>
      <c r="N24" s="45"/>
      <c r="O24" s="77"/>
      <c r="P24" s="45"/>
      <c r="Q24" s="52"/>
      <c r="R24" s="44"/>
      <c r="S24" s="45"/>
      <c r="T24" s="77"/>
      <c r="U24" s="45"/>
      <c r="V24" s="52"/>
      <c r="W24" s="61"/>
      <c r="X24" s="61"/>
      <c r="Y24" s="61"/>
      <c r="Z24" s="61"/>
      <c r="AA24" s="61"/>
      <c r="AB24" s="61"/>
    </row>
    <row r="25" spans="1:28" s="10" customFormat="1" ht="14.1" customHeight="1" x14ac:dyDescent="0.25">
      <c r="B25" s="10" t="s">
        <v>32</v>
      </c>
      <c r="C25" s="15"/>
      <c r="D25" s="16"/>
      <c r="E25" s="14"/>
      <c r="G25" s="44"/>
      <c r="H25" s="45"/>
      <c r="I25" s="48"/>
      <c r="K25" s="52"/>
      <c r="M25" s="44">
        <v>908</v>
      </c>
      <c r="N25" s="45">
        <v>900</v>
      </c>
      <c r="O25" s="77">
        <f>SUM(M25:N25)</f>
        <v>1808</v>
      </c>
      <c r="P25" s="45"/>
      <c r="Q25" s="52"/>
      <c r="R25" s="47"/>
      <c r="S25" s="46"/>
      <c r="T25" s="77">
        <f t="shared" ref="T25:T30" si="15">SUM(R25:S25)</f>
        <v>0</v>
      </c>
      <c r="U25" s="45"/>
      <c r="V25" s="52"/>
      <c r="W25" s="61"/>
      <c r="X25" s="61"/>
      <c r="Y25" s="61"/>
      <c r="Z25" s="61"/>
      <c r="AA25" s="61"/>
      <c r="AB25" s="61"/>
    </row>
    <row r="26" spans="1:28" s="10" customFormat="1" ht="14.1" customHeight="1" x14ac:dyDescent="0.25">
      <c r="B26" s="10" t="s">
        <v>81</v>
      </c>
      <c r="C26" s="15">
        <v>1712</v>
      </c>
      <c r="D26" s="23">
        <v>1874</v>
      </c>
      <c r="E26" s="14">
        <f t="shared" si="13"/>
        <v>3586</v>
      </c>
      <c r="G26" s="44"/>
      <c r="H26" s="45"/>
      <c r="I26" s="48">
        <f t="shared" si="14"/>
        <v>0</v>
      </c>
      <c r="K26" s="52"/>
      <c r="M26" s="44">
        <v>-825</v>
      </c>
      <c r="N26" s="45">
        <v>-825</v>
      </c>
      <c r="O26" s="77">
        <f>SUM(M26:N26)</f>
        <v>-1650</v>
      </c>
      <c r="P26" s="45"/>
      <c r="Q26" s="52"/>
      <c r="R26" s="44">
        <v>209</v>
      </c>
      <c r="S26" s="45">
        <v>209</v>
      </c>
      <c r="T26" s="77">
        <f t="shared" si="15"/>
        <v>418</v>
      </c>
      <c r="U26" s="45"/>
      <c r="V26" s="52"/>
      <c r="W26" s="61"/>
      <c r="X26" s="61"/>
      <c r="Y26" s="61"/>
      <c r="Z26" s="61"/>
      <c r="AA26" s="61"/>
      <c r="AB26" s="61"/>
    </row>
    <row r="27" spans="1:28" s="10" customFormat="1" ht="14.1" customHeight="1" x14ac:dyDescent="0.25">
      <c r="B27" s="10" t="s">
        <v>40</v>
      </c>
      <c r="C27" s="15"/>
      <c r="D27" s="23"/>
      <c r="E27" s="14"/>
      <c r="G27" s="44"/>
      <c r="H27" s="45"/>
      <c r="I27" s="48"/>
      <c r="K27" s="52"/>
      <c r="M27" s="44"/>
      <c r="N27" s="45"/>
      <c r="O27" s="77"/>
      <c r="P27" s="45"/>
      <c r="Q27" s="52"/>
      <c r="R27" s="44">
        <v>279</v>
      </c>
      <c r="S27" s="45">
        <v>279</v>
      </c>
      <c r="T27" s="77">
        <f t="shared" si="15"/>
        <v>558</v>
      </c>
      <c r="U27" s="45"/>
      <c r="V27" s="52"/>
      <c r="W27" s="61"/>
      <c r="X27" s="61"/>
      <c r="Y27" s="61"/>
      <c r="Z27" s="61"/>
      <c r="AA27" s="61"/>
      <c r="AB27" s="61"/>
    </row>
    <row r="28" spans="1:28" s="10" customFormat="1" ht="14.1" customHeight="1" x14ac:dyDescent="0.25">
      <c r="B28" s="10" t="s">
        <v>33</v>
      </c>
      <c r="C28" s="15"/>
      <c r="D28" s="23"/>
      <c r="E28" s="14"/>
      <c r="G28" s="44">
        <v>7200</v>
      </c>
      <c r="H28" s="45">
        <v>13800</v>
      </c>
      <c r="I28" s="48">
        <f t="shared" si="14"/>
        <v>21000</v>
      </c>
      <c r="K28" s="52"/>
      <c r="M28" s="44"/>
      <c r="N28" s="45"/>
      <c r="O28" s="77"/>
      <c r="P28" s="45"/>
      <c r="Q28" s="52"/>
      <c r="R28" s="44">
        <v>7180</v>
      </c>
      <c r="S28" s="45">
        <v>13850</v>
      </c>
      <c r="T28" s="77">
        <f t="shared" si="15"/>
        <v>21030</v>
      </c>
      <c r="U28" s="45"/>
      <c r="V28" s="52"/>
      <c r="W28" s="61"/>
      <c r="X28" s="61"/>
      <c r="Y28" s="61"/>
      <c r="Z28" s="61"/>
      <c r="AA28" s="61"/>
      <c r="AB28" s="61"/>
    </row>
    <row r="29" spans="1:28" s="10" customFormat="1" ht="14.1" customHeight="1" x14ac:dyDescent="0.25">
      <c r="B29" s="10" t="s">
        <v>34</v>
      </c>
      <c r="C29" s="65"/>
      <c r="D29" s="23"/>
      <c r="E29" s="14"/>
      <c r="G29" s="44">
        <v>389</v>
      </c>
      <c r="H29" s="45">
        <v>389</v>
      </c>
      <c r="I29" s="48">
        <f t="shared" si="14"/>
        <v>778</v>
      </c>
      <c r="K29" s="52"/>
      <c r="M29" s="44">
        <v>-164</v>
      </c>
      <c r="N29" s="45">
        <v>-164</v>
      </c>
      <c r="O29" s="77">
        <f>SUM(M29:N29)</f>
        <v>-328</v>
      </c>
      <c r="P29" s="45"/>
      <c r="Q29" s="52"/>
      <c r="R29" s="44">
        <v>389</v>
      </c>
      <c r="S29" s="45">
        <v>389</v>
      </c>
      <c r="T29" s="77">
        <f t="shared" si="15"/>
        <v>778</v>
      </c>
      <c r="U29" s="45"/>
      <c r="V29" s="52"/>
      <c r="W29" s="61"/>
      <c r="X29" s="61"/>
      <c r="Y29" s="61"/>
      <c r="Z29" s="61"/>
      <c r="AA29" s="61"/>
      <c r="AB29" s="61"/>
    </row>
    <row r="30" spans="1:28" s="10" customFormat="1" ht="14.1" customHeight="1" x14ac:dyDescent="0.25">
      <c r="B30" s="10" t="s">
        <v>82</v>
      </c>
      <c r="C30" s="65"/>
      <c r="D30" s="23"/>
      <c r="E30" s="14"/>
      <c r="G30" s="44"/>
      <c r="H30" s="45"/>
      <c r="I30" s="48"/>
      <c r="K30" s="52"/>
      <c r="M30" s="44">
        <v>285</v>
      </c>
      <c r="N30" s="45">
        <v>185</v>
      </c>
      <c r="O30" s="77">
        <f>SUM(M30:N30)</f>
        <v>470</v>
      </c>
      <c r="P30" s="45"/>
      <c r="Q30" s="52"/>
      <c r="R30" s="44">
        <f>41+380+158</f>
        <v>579</v>
      </c>
      <c r="S30" s="45">
        <f>42+381+5</f>
        <v>428</v>
      </c>
      <c r="T30" s="77">
        <f t="shared" si="15"/>
        <v>1007</v>
      </c>
      <c r="U30" s="45"/>
      <c r="V30" s="52"/>
      <c r="W30" s="61"/>
      <c r="X30" s="61"/>
      <c r="Y30" s="61"/>
      <c r="Z30" s="61"/>
      <c r="AA30" s="61"/>
      <c r="AB30" s="61"/>
    </row>
    <row r="31" spans="1:28" s="10" customFormat="1" ht="14.1" customHeight="1" x14ac:dyDescent="0.25">
      <c r="B31" s="10" t="s">
        <v>46</v>
      </c>
      <c r="C31" s="65"/>
      <c r="D31" s="23"/>
      <c r="E31" s="14"/>
      <c r="G31" s="44"/>
      <c r="H31" s="45"/>
      <c r="I31" s="48"/>
      <c r="K31" s="52"/>
      <c r="M31" s="44">
        <v>379</v>
      </c>
      <c r="N31" s="45">
        <v>387</v>
      </c>
      <c r="O31" s="77">
        <f>SUM(M31:N31)</f>
        <v>766</v>
      </c>
      <c r="P31" s="45"/>
      <c r="Q31" s="52"/>
      <c r="R31" s="44"/>
      <c r="S31" s="45"/>
      <c r="T31" s="77"/>
      <c r="U31" s="45"/>
      <c r="V31" s="52"/>
      <c r="W31" s="61"/>
      <c r="X31" s="61"/>
      <c r="Y31" s="61"/>
      <c r="Z31" s="61"/>
      <c r="AA31" s="61"/>
      <c r="AB31" s="61"/>
    </row>
    <row r="32" spans="1:28" s="10" customFormat="1" ht="14.1" customHeight="1" x14ac:dyDescent="0.25">
      <c r="B32" s="10" t="s">
        <v>49</v>
      </c>
      <c r="C32" s="65"/>
      <c r="D32" s="23"/>
      <c r="E32" s="14"/>
      <c r="G32" s="44"/>
      <c r="H32" s="45"/>
      <c r="I32" s="48"/>
      <c r="K32" s="52"/>
      <c r="M32" s="44"/>
      <c r="N32" s="45"/>
      <c r="O32" s="77"/>
      <c r="P32" s="45"/>
      <c r="Q32" s="52"/>
      <c r="R32" s="44"/>
      <c r="S32" s="45"/>
      <c r="T32" s="77"/>
      <c r="U32" s="45"/>
      <c r="V32" s="52"/>
      <c r="W32" s="61"/>
      <c r="X32" s="61"/>
      <c r="Y32" s="61"/>
      <c r="Z32" s="61"/>
      <c r="AA32" s="61"/>
      <c r="AB32" s="61"/>
    </row>
    <row r="33" spans="1:28" s="10" customFormat="1" ht="14.1" customHeight="1" x14ac:dyDescent="0.25">
      <c r="B33" s="10" t="s">
        <v>47</v>
      </c>
      <c r="C33" s="65"/>
      <c r="D33" s="23"/>
      <c r="E33" s="14"/>
      <c r="G33" s="44"/>
      <c r="H33" s="45"/>
      <c r="I33" s="48"/>
      <c r="K33" s="52"/>
      <c r="M33" s="44">
        <v>150</v>
      </c>
      <c r="N33" s="45">
        <v>150</v>
      </c>
      <c r="O33" s="77">
        <f>SUM(M33:N33)</f>
        <v>300</v>
      </c>
      <c r="P33" s="45"/>
      <c r="Q33" s="52"/>
      <c r="R33" s="44"/>
      <c r="S33" s="45"/>
      <c r="T33" s="77"/>
      <c r="U33" s="45"/>
      <c r="V33" s="52"/>
      <c r="W33" s="61"/>
      <c r="X33" s="61"/>
      <c r="Y33" s="61"/>
      <c r="Z33" s="61"/>
      <c r="AA33" s="61"/>
      <c r="AB33" s="61"/>
    </row>
    <row r="34" spans="1:28" s="10" customFormat="1" ht="14.1" customHeight="1" x14ac:dyDescent="0.25">
      <c r="B34" s="10" t="s">
        <v>105</v>
      </c>
      <c r="C34" s="65"/>
      <c r="D34" s="23"/>
      <c r="E34" s="14"/>
      <c r="G34" s="44"/>
      <c r="H34" s="45"/>
      <c r="I34" s="48"/>
      <c r="K34" s="52"/>
      <c r="M34" s="44">
        <v>150</v>
      </c>
      <c r="N34" s="45">
        <v>150</v>
      </c>
      <c r="O34" s="77">
        <f>SUM(M34:N34)</f>
        <v>300</v>
      </c>
      <c r="P34" s="45"/>
      <c r="Q34" s="52"/>
      <c r="R34" s="44">
        <v>150</v>
      </c>
      <c r="S34" s="45">
        <v>150</v>
      </c>
      <c r="T34" s="77">
        <f>SUM(R34:S34)</f>
        <v>300</v>
      </c>
      <c r="U34" s="45"/>
      <c r="V34" s="52"/>
      <c r="W34" s="61"/>
      <c r="X34" s="61"/>
      <c r="Y34" s="61"/>
      <c r="Z34" s="61"/>
      <c r="AA34" s="61"/>
      <c r="AB34" s="61"/>
    </row>
    <row r="35" spans="1:28" s="10" customFormat="1" ht="14.1" customHeight="1" x14ac:dyDescent="0.25">
      <c r="B35" s="10" t="s">
        <v>80</v>
      </c>
      <c r="C35" s="65"/>
      <c r="D35" s="23"/>
      <c r="E35" s="14"/>
      <c r="G35" s="44"/>
      <c r="H35" s="45"/>
      <c r="I35" s="48"/>
      <c r="K35" s="52"/>
      <c r="M35" s="44"/>
      <c r="N35" s="45"/>
      <c r="O35" s="77"/>
      <c r="P35" s="45"/>
      <c r="Q35" s="52"/>
      <c r="R35" s="44">
        <v>60</v>
      </c>
      <c r="S35" s="45">
        <v>60</v>
      </c>
      <c r="T35" s="77">
        <f>SUM(R35:S35)</f>
        <v>120</v>
      </c>
      <c r="U35" s="45"/>
      <c r="V35" s="52"/>
      <c r="W35" s="61"/>
      <c r="X35" s="61"/>
      <c r="Y35" s="61"/>
      <c r="Z35" s="61"/>
      <c r="AA35" s="61"/>
      <c r="AB35" s="61"/>
    </row>
    <row r="36" spans="1:28" s="10" customFormat="1" ht="14.1" customHeight="1" x14ac:dyDescent="0.25">
      <c r="B36" s="10" t="s">
        <v>48</v>
      </c>
      <c r="C36" s="65"/>
      <c r="D36" s="23"/>
      <c r="E36" s="14"/>
      <c r="G36" s="44"/>
      <c r="H36" s="45"/>
      <c r="I36" s="48"/>
      <c r="K36" s="52"/>
      <c r="M36" s="44">
        <v>-3996</v>
      </c>
      <c r="N36" s="45">
        <v>-3996</v>
      </c>
      <c r="O36" s="77">
        <f>SUM(M36:N36)</f>
        <v>-7992</v>
      </c>
      <c r="P36" s="45"/>
      <c r="Q36" s="52"/>
      <c r="R36" s="44"/>
      <c r="S36" s="45"/>
      <c r="T36" s="77"/>
      <c r="U36" s="45"/>
      <c r="V36" s="52"/>
      <c r="W36" s="61"/>
      <c r="X36" s="61"/>
      <c r="Y36" s="61"/>
      <c r="Z36" s="61"/>
      <c r="AA36" s="61"/>
      <c r="AB36" s="61"/>
    </row>
    <row r="37" spans="1:28" s="10" customFormat="1" ht="14.1" customHeight="1" x14ac:dyDescent="0.25">
      <c r="B37" s="10" t="s">
        <v>68</v>
      </c>
      <c r="C37" s="65"/>
      <c r="D37" s="23"/>
      <c r="E37" s="14"/>
      <c r="G37" s="44"/>
      <c r="H37" s="45"/>
      <c r="I37" s="48"/>
      <c r="K37" s="52"/>
      <c r="M37" s="44">
        <v>-12500</v>
      </c>
      <c r="N37" s="45">
        <v>-12500</v>
      </c>
      <c r="O37" s="77">
        <f>SUM(M37:N37)</f>
        <v>-25000</v>
      </c>
      <c r="P37" s="45"/>
      <c r="Q37" s="52"/>
      <c r="R37" s="44"/>
      <c r="S37" s="45"/>
      <c r="T37" s="77"/>
      <c r="U37" s="45"/>
      <c r="V37" s="52"/>
      <c r="W37" s="61"/>
      <c r="X37" s="61"/>
      <c r="Y37" s="61"/>
      <c r="Z37" s="61"/>
      <c r="AA37" s="61"/>
      <c r="AB37" s="61"/>
    </row>
    <row r="38" spans="1:28" s="10" customFormat="1" ht="14.1" customHeight="1" x14ac:dyDescent="0.25">
      <c r="B38" s="10" t="s">
        <v>61</v>
      </c>
      <c r="C38" s="65"/>
      <c r="D38" s="23"/>
      <c r="E38" s="14"/>
      <c r="G38" s="44"/>
      <c r="H38" s="45"/>
      <c r="I38" s="48"/>
      <c r="K38" s="52"/>
      <c r="M38" s="44">
        <v>-13570</v>
      </c>
      <c r="N38" s="92">
        <v>-13570</v>
      </c>
      <c r="O38" s="77">
        <f>SUM(M38:N38)</f>
        <v>-27140</v>
      </c>
      <c r="P38" s="45"/>
      <c r="Q38" s="52"/>
      <c r="R38" s="44"/>
      <c r="S38" s="92"/>
      <c r="T38" s="77"/>
      <c r="U38" s="45"/>
      <c r="V38" s="52"/>
      <c r="W38" s="61"/>
      <c r="X38" s="61"/>
      <c r="Y38" s="61"/>
      <c r="Z38" s="61"/>
      <c r="AA38" s="61"/>
      <c r="AB38" s="61"/>
    </row>
    <row r="39" spans="1:28" s="10" customFormat="1" ht="14.1" customHeight="1" x14ac:dyDescent="0.25">
      <c r="A39" s="10" t="s">
        <v>97</v>
      </c>
      <c r="C39" s="17"/>
      <c r="D39" s="16"/>
      <c r="E39" s="14"/>
      <c r="G39" s="44"/>
      <c r="H39" s="45"/>
      <c r="I39" s="48">
        <f t="shared" si="14"/>
        <v>0</v>
      </c>
      <c r="K39" s="52"/>
      <c r="M39" s="44"/>
      <c r="N39" s="45"/>
      <c r="O39" s="77"/>
      <c r="P39" s="45"/>
      <c r="Q39" s="52"/>
      <c r="R39" s="44"/>
      <c r="S39" s="45"/>
      <c r="T39" s="77"/>
      <c r="U39" s="45"/>
      <c r="V39" s="52"/>
      <c r="W39" s="61"/>
      <c r="X39" s="61"/>
      <c r="Y39" s="61"/>
      <c r="Z39" s="61"/>
      <c r="AA39" s="61"/>
    </row>
    <row r="40" spans="1:28" s="10" customFormat="1" ht="14.1" customHeight="1" x14ac:dyDescent="0.25">
      <c r="B40" s="10" t="s">
        <v>18</v>
      </c>
      <c r="C40" s="15">
        <v>4100</v>
      </c>
      <c r="D40" s="16">
        <v>13400</v>
      </c>
      <c r="E40" s="14">
        <f>C40+D40</f>
        <v>17500</v>
      </c>
      <c r="G40" s="54">
        <v>6185</v>
      </c>
      <c r="H40" s="55">
        <v>16348</v>
      </c>
      <c r="I40" s="48">
        <f t="shared" si="14"/>
        <v>22533</v>
      </c>
      <c r="K40" s="52"/>
      <c r="M40" s="44">
        <v>6307</v>
      </c>
      <c r="N40" s="45">
        <v>12614</v>
      </c>
      <c r="O40" s="77">
        <f>SUM(M40:N40)</f>
        <v>18921</v>
      </c>
      <c r="P40" s="45"/>
      <c r="Q40" s="52"/>
      <c r="R40" s="44">
        <v>6724</v>
      </c>
      <c r="S40" s="45">
        <v>15809</v>
      </c>
      <c r="T40" s="77">
        <f>SUM(R40:S40)</f>
        <v>22533</v>
      </c>
      <c r="U40" s="45"/>
      <c r="V40" s="52"/>
      <c r="W40" s="61"/>
      <c r="X40" s="61"/>
      <c r="Y40" s="61"/>
      <c r="Z40" s="61"/>
      <c r="AA40" s="61"/>
      <c r="AB40" s="61"/>
    </row>
    <row r="41" spans="1:28" s="10" customFormat="1" ht="14.1" customHeight="1" x14ac:dyDescent="0.25">
      <c r="B41" s="10" t="s">
        <v>75</v>
      </c>
      <c r="C41" s="15"/>
      <c r="D41" s="16"/>
      <c r="E41" s="14"/>
      <c r="G41" s="54"/>
      <c r="H41" s="55"/>
      <c r="I41" s="48"/>
      <c r="K41" s="52"/>
      <c r="M41" s="44"/>
      <c r="N41" s="45">
        <v>-1046</v>
      </c>
      <c r="O41" s="77">
        <f>SUM(M41:N41)</f>
        <v>-1046</v>
      </c>
      <c r="P41" s="45"/>
      <c r="Q41" s="52"/>
      <c r="R41" s="44"/>
      <c r="S41" s="45"/>
      <c r="T41" s="77"/>
      <c r="U41" s="45"/>
      <c r="V41" s="52"/>
      <c r="W41" s="61"/>
      <c r="X41" s="61"/>
      <c r="Y41" s="61"/>
      <c r="Z41" s="61"/>
      <c r="AA41" s="61"/>
      <c r="AB41" s="61"/>
    </row>
    <row r="42" spans="1:28" s="10" customFormat="1" ht="14.1" customHeight="1" x14ac:dyDescent="0.25">
      <c r="B42" s="10" t="s">
        <v>16</v>
      </c>
      <c r="C42" s="15">
        <v>5515</v>
      </c>
      <c r="D42" s="16">
        <v>11053</v>
      </c>
      <c r="E42" s="14">
        <f>C42+D42</f>
        <v>16568</v>
      </c>
      <c r="G42" s="44"/>
      <c r="H42" s="45"/>
      <c r="I42" s="48"/>
      <c r="K42" s="52"/>
      <c r="M42" s="44">
        <v>0</v>
      </c>
      <c r="N42" s="45"/>
      <c r="O42" s="88"/>
      <c r="P42" s="45"/>
      <c r="Q42" s="52"/>
      <c r="R42" s="44"/>
      <c r="S42" s="45">
        <v>884</v>
      </c>
      <c r="T42" s="77">
        <f>SUM(R42:S42)</f>
        <v>884</v>
      </c>
      <c r="U42" s="45"/>
      <c r="V42" s="52"/>
      <c r="W42" s="61"/>
      <c r="X42" s="61"/>
      <c r="Y42" s="61"/>
      <c r="Z42" s="61"/>
      <c r="AA42" s="61"/>
      <c r="AB42" s="61"/>
    </row>
    <row r="43" spans="1:28" s="10" customFormat="1" ht="14.1" customHeight="1" x14ac:dyDescent="0.25">
      <c r="B43" s="10" t="s">
        <v>37</v>
      </c>
      <c r="C43" s="12"/>
      <c r="D43" s="13"/>
      <c r="E43" s="14"/>
      <c r="F43" s="11"/>
      <c r="G43" s="47">
        <v>9717</v>
      </c>
      <c r="H43" s="46">
        <v>16708</v>
      </c>
      <c r="I43" s="48">
        <f t="shared" si="14"/>
        <v>26425</v>
      </c>
      <c r="J43" s="11"/>
      <c r="K43" s="60"/>
      <c r="L43" s="11"/>
      <c r="M43" s="44">
        <v>117</v>
      </c>
      <c r="N43" s="45">
        <v>3793</v>
      </c>
      <c r="O43" s="88">
        <f>SUM(M43:N43)</f>
        <v>3910</v>
      </c>
      <c r="P43" s="46"/>
      <c r="Q43" s="60"/>
      <c r="R43" s="149">
        <v>2847</v>
      </c>
      <c r="S43" s="147">
        <v>18128</v>
      </c>
      <c r="T43" s="77">
        <f>SUM(R43:S43)</f>
        <v>20975</v>
      </c>
      <c r="U43" s="45"/>
      <c r="V43" s="52"/>
      <c r="W43" s="61"/>
      <c r="X43" s="61"/>
      <c r="Y43" s="61"/>
      <c r="Z43" s="61"/>
      <c r="AA43" s="61"/>
      <c r="AB43" s="61"/>
    </row>
    <row r="44" spans="1:28" s="10" customFormat="1" ht="14.1" customHeight="1" x14ac:dyDescent="0.25">
      <c r="B44" s="10" t="s">
        <v>32</v>
      </c>
      <c r="C44" s="15"/>
      <c r="D44" s="16"/>
      <c r="E44" s="14"/>
      <c r="G44" s="44">
        <v>100</v>
      </c>
      <c r="H44" s="45">
        <v>88</v>
      </c>
      <c r="I44" s="48">
        <v>188</v>
      </c>
      <c r="M44" s="44"/>
      <c r="N44" s="45"/>
      <c r="O44" s="88"/>
      <c r="P44" s="45"/>
      <c r="Q44" s="52"/>
      <c r="R44" s="44"/>
      <c r="S44" s="45"/>
      <c r="T44" s="88"/>
      <c r="U44" s="45"/>
      <c r="V44" s="52"/>
      <c r="W44" s="61"/>
      <c r="X44" s="61"/>
      <c r="Y44" s="61"/>
      <c r="Z44" s="61"/>
      <c r="AA44" s="61"/>
      <c r="AB44" s="61"/>
    </row>
    <row r="45" spans="1:28" s="10" customFormat="1" ht="14.1" customHeight="1" x14ac:dyDescent="0.25">
      <c r="A45" s="11" t="s">
        <v>22</v>
      </c>
      <c r="B45" s="11"/>
      <c r="C45" s="12">
        <f>SUM(C19:C42)</f>
        <v>69392</v>
      </c>
      <c r="D45" s="13">
        <f>SUM(D19:D42)</f>
        <v>84392</v>
      </c>
      <c r="E45" s="14">
        <f>C45+D45</f>
        <v>153784</v>
      </c>
      <c r="G45" s="47">
        <f>SUM(G19:G44)</f>
        <v>28591</v>
      </c>
      <c r="H45" s="50">
        <f>SUM(H19:H44)</f>
        <v>52333</v>
      </c>
      <c r="I45" s="48">
        <f t="shared" si="14"/>
        <v>80924</v>
      </c>
      <c r="K45" s="52">
        <f>(I45-E45)/E45</f>
        <v>-0.47378140768870625</v>
      </c>
      <c r="M45" s="47">
        <f>SUM(M19:M44)</f>
        <v>-22759</v>
      </c>
      <c r="N45" s="50">
        <f>SUM(N19:N44)</f>
        <v>-13922</v>
      </c>
      <c r="O45" s="48">
        <f>M45+N45</f>
        <v>-36681</v>
      </c>
      <c r="P45" s="45"/>
      <c r="Q45" s="52">
        <f>(O45-I45)/I45</f>
        <v>-1.4532771489298602</v>
      </c>
      <c r="R45" s="47">
        <f>SUM(R19:R43)</f>
        <v>26917</v>
      </c>
      <c r="S45" s="50">
        <f>SUM(S19:S43)</f>
        <v>58686</v>
      </c>
      <c r="T45" s="48">
        <f>SUM(R45:S45)</f>
        <v>85603</v>
      </c>
      <c r="U45" s="45"/>
      <c r="V45" s="52">
        <f>(-T45+O45)/O45</f>
        <v>3.3337150023172759</v>
      </c>
      <c r="W45" s="61"/>
      <c r="X45" s="61"/>
      <c r="Y45" s="61"/>
      <c r="Z45" s="61"/>
      <c r="AA45" s="61"/>
      <c r="AB45" s="61"/>
    </row>
    <row r="46" spans="1:28" s="10" customFormat="1" ht="14.1" customHeight="1" thickBot="1" x14ac:dyDescent="0.3">
      <c r="A46" s="11" t="s">
        <v>4</v>
      </c>
      <c r="B46" s="131"/>
      <c r="C46" s="19">
        <f>C17+C45</f>
        <v>782212</v>
      </c>
      <c r="D46" s="19">
        <f>D17+D45</f>
        <v>812352</v>
      </c>
      <c r="E46" s="20">
        <f>C46+D46</f>
        <v>1594564</v>
      </c>
      <c r="G46" s="18">
        <f>G17+G45</f>
        <v>738547</v>
      </c>
      <c r="H46" s="19">
        <f>H17+H45</f>
        <v>772028</v>
      </c>
      <c r="I46" s="20">
        <f>G46+H46</f>
        <v>1510575</v>
      </c>
      <c r="K46" s="60">
        <f>(I46-E46)/E46</f>
        <v>-5.2672078386317517E-2</v>
      </c>
      <c r="M46" s="18">
        <f>M17+M45</f>
        <v>686496</v>
      </c>
      <c r="N46" s="19">
        <f>N17+N45</f>
        <v>705397</v>
      </c>
      <c r="O46" s="20">
        <f>M46+N46</f>
        <v>1391893</v>
      </c>
      <c r="P46" s="45"/>
      <c r="Q46" s="52">
        <f>(O46-I46)/I46</f>
        <v>-7.8567432931168593E-2</v>
      </c>
      <c r="R46" s="18">
        <f>R17+R45</f>
        <v>736370</v>
      </c>
      <c r="S46" s="19">
        <f>S17+S45</f>
        <v>778236</v>
      </c>
      <c r="T46" s="20">
        <f>R46+S46</f>
        <v>1514606</v>
      </c>
      <c r="U46" s="45"/>
      <c r="V46" s="52">
        <f>(T46-O46)/O46</f>
        <v>8.8162667676322817E-2</v>
      </c>
      <c r="W46" s="61"/>
      <c r="X46" s="61"/>
      <c r="Y46" s="61"/>
      <c r="Z46" s="61"/>
      <c r="AA46" s="61"/>
      <c r="AB46" s="61"/>
    </row>
    <row r="47" spans="1:28" s="10" customFormat="1" ht="15" customHeight="1" thickTop="1" x14ac:dyDescent="0.25">
      <c r="A47" s="7" t="s">
        <v>3</v>
      </c>
      <c r="B47" s="61"/>
      <c r="C47" s="26">
        <f>C45/$C$5</f>
        <v>0.10307584672310249</v>
      </c>
      <c r="D47" s="26">
        <f>D45/$D$5</f>
        <v>0.11798209130498606</v>
      </c>
      <c r="E47" s="132">
        <f>E45/$E$5</f>
        <v>0.11075485341099943</v>
      </c>
      <c r="F47" s="59"/>
      <c r="G47" s="123">
        <f>G45/$C$5</f>
        <v>4.2469471029228489E-2</v>
      </c>
      <c r="H47" s="51">
        <f>H45/$D$5</f>
        <v>7.3162820934020226E-2</v>
      </c>
      <c r="I47" s="124">
        <f>I45/$E$5</f>
        <v>5.8281263053579814E-2</v>
      </c>
      <c r="J47" s="61"/>
      <c r="M47" s="123">
        <f>M45/$C$5</f>
        <v>-3.3806536712749156E-2</v>
      </c>
      <c r="N47" s="51">
        <f>N45/$D$5</f>
        <v>-1.9463298359418141E-2</v>
      </c>
      <c r="O47" s="124">
        <f>O45/$E$5</f>
        <v>-2.641756475295785E-2</v>
      </c>
      <c r="P47" s="92"/>
      <c r="Q47" s="52"/>
      <c r="R47" s="150">
        <f>R45/$C$5</f>
        <v>3.9982888030979796E-2</v>
      </c>
      <c r="S47" s="150">
        <f>S45/$D$5</f>
        <v>8.2044471162247751E-2</v>
      </c>
      <c r="T47" s="124">
        <f>T45/$E$5</f>
        <v>6.1651067188665823E-2</v>
      </c>
      <c r="U47" s="92"/>
      <c r="V47" s="52"/>
      <c r="W47" s="61"/>
      <c r="X47" s="61"/>
      <c r="Y47" s="61"/>
      <c r="Z47" s="61"/>
      <c r="AA47" s="61"/>
      <c r="AB47" s="61"/>
    </row>
    <row r="48" spans="1:28" s="10" customFormat="1" ht="17.25" hidden="1" customHeight="1" x14ac:dyDescent="0.25">
      <c r="A48" s="7"/>
      <c r="B48" s="61"/>
      <c r="C48" s="66"/>
      <c r="D48" s="66"/>
      <c r="E48" s="72"/>
      <c r="F48" s="59"/>
      <c r="G48" s="73"/>
      <c r="H48" s="73"/>
      <c r="I48" s="73"/>
      <c r="J48" s="68"/>
      <c r="K48" s="67"/>
      <c r="L48" s="61"/>
      <c r="M48" s="92"/>
      <c r="N48" s="45"/>
      <c r="O48" s="93"/>
      <c r="P48" s="92"/>
      <c r="R48" s="92"/>
      <c r="S48" s="45"/>
      <c r="T48" s="93"/>
      <c r="U48" s="92"/>
      <c r="W48" s="61"/>
      <c r="X48" s="61"/>
      <c r="Y48" s="61"/>
      <c r="Z48" s="61"/>
      <c r="AA48" s="61"/>
      <c r="AB48" s="61"/>
    </row>
    <row r="49" spans="2:28" s="10" customFormat="1" ht="18.75" hidden="1" customHeight="1" x14ac:dyDescent="0.25">
      <c r="B49" s="118" t="s">
        <v>67</v>
      </c>
      <c r="C49" s="69"/>
      <c r="D49" s="68"/>
      <c r="E49" s="68"/>
      <c r="F49" s="68"/>
      <c r="G49" s="70"/>
      <c r="H49" s="70"/>
      <c r="I49" s="68"/>
      <c r="J49" s="68"/>
      <c r="K49" s="71"/>
      <c r="L49" s="68"/>
      <c r="P49" s="89"/>
      <c r="Q49" s="53"/>
      <c r="U49" s="89"/>
      <c r="V49" s="53"/>
      <c r="W49" s="61"/>
      <c r="X49" s="61"/>
      <c r="Y49" s="61"/>
      <c r="Z49" s="61"/>
      <c r="AA49" s="61"/>
      <c r="AB49" s="61"/>
    </row>
    <row r="50" spans="2:28" s="10" customFormat="1" ht="0.75" hidden="1" customHeight="1" x14ac:dyDescent="0.25">
      <c r="B50" s="61"/>
      <c r="C50" s="61"/>
      <c r="D50" s="61"/>
      <c r="E50" s="125"/>
      <c r="F50" s="61"/>
      <c r="G50" s="126"/>
      <c r="H50" s="126"/>
      <c r="I50" s="125"/>
      <c r="J50" s="61"/>
      <c r="K50" s="127"/>
      <c r="L50" s="61"/>
      <c r="M50" s="92"/>
      <c r="N50" s="92"/>
      <c r="O50" s="93"/>
      <c r="P50" s="92"/>
      <c r="Q50" s="61"/>
      <c r="R50" s="92"/>
      <c r="S50" s="92"/>
      <c r="T50" s="93"/>
      <c r="U50" s="92"/>
      <c r="V50" s="61"/>
      <c r="W50" s="61"/>
      <c r="X50" s="61"/>
      <c r="Y50" s="61"/>
      <c r="Z50" s="61"/>
      <c r="AA50" s="61"/>
      <c r="AB50" s="61"/>
    </row>
    <row r="51" spans="2:28" s="10" customFormat="1" ht="15.75" hidden="1" customHeight="1" x14ac:dyDescent="0.25">
      <c r="B51" s="10" t="s">
        <v>73</v>
      </c>
      <c r="C51" s="61"/>
      <c r="E51" s="68"/>
      <c r="F51" s="53"/>
      <c r="G51" s="70"/>
      <c r="H51" s="78"/>
      <c r="I51" s="68"/>
      <c r="J51" s="53"/>
      <c r="K51" s="107"/>
      <c r="M51" s="92">
        <v>2223</v>
      </c>
      <c r="N51" s="45">
        <v>2420</v>
      </c>
      <c r="O51" s="93">
        <f>SUM(M51:N51)</f>
        <v>4643</v>
      </c>
      <c r="P51" s="84"/>
      <c r="R51" s="92"/>
      <c r="S51" s="45"/>
      <c r="T51" s="93"/>
      <c r="U51" s="84"/>
      <c r="W51" s="61"/>
      <c r="X51" s="61"/>
      <c r="Y51" s="61"/>
      <c r="Z51" s="61"/>
      <c r="AA51" s="61"/>
      <c r="AB51" s="61"/>
    </row>
    <row r="52" spans="2:28" ht="15.75" hidden="1" customHeight="1" x14ac:dyDescent="0.25">
      <c r="B52" s="10" t="s">
        <v>66</v>
      </c>
      <c r="C52" s="108"/>
      <c r="D52" s="108"/>
      <c r="E52" s="108"/>
      <c r="F52" s="108"/>
      <c r="G52" s="109"/>
      <c r="H52" s="109"/>
      <c r="I52" s="108"/>
      <c r="J52" s="108"/>
      <c r="K52" s="110"/>
      <c r="L52" s="108"/>
      <c r="M52" s="92">
        <v>825</v>
      </c>
      <c r="N52" s="45">
        <v>825</v>
      </c>
      <c r="O52" s="93">
        <f>SUM(M52:N52)</f>
        <v>1650</v>
      </c>
      <c r="P52" s="98"/>
      <c r="R52" s="106"/>
      <c r="S52" s="45"/>
      <c r="T52" s="93"/>
      <c r="U52" s="98"/>
      <c r="W52" s="3"/>
      <c r="X52" s="3"/>
      <c r="Y52" s="3"/>
      <c r="Z52" s="3"/>
      <c r="AA52" s="3"/>
      <c r="AB52" s="3"/>
    </row>
    <row r="53" spans="2:28" ht="15.75" hidden="1" customHeight="1" x14ac:dyDescent="0.25">
      <c r="B53" s="119" t="s">
        <v>69</v>
      </c>
      <c r="C53" s="114"/>
      <c r="D53" s="114"/>
      <c r="E53" s="114"/>
      <c r="F53" s="114"/>
      <c r="G53" s="115"/>
      <c r="H53" s="115"/>
      <c r="I53" s="114"/>
      <c r="J53" s="114"/>
      <c r="K53" s="116"/>
      <c r="L53" s="114"/>
      <c r="M53" s="111"/>
      <c r="N53" s="89"/>
      <c r="O53" s="93"/>
      <c r="P53" s="117"/>
      <c r="Q53" s="133"/>
      <c r="R53" s="111"/>
      <c r="S53" s="106"/>
      <c r="T53" s="93"/>
      <c r="U53" s="117"/>
      <c r="V53" s="96"/>
      <c r="W53" s="3"/>
      <c r="X53" s="3"/>
      <c r="Y53" s="3"/>
      <c r="Z53" s="3"/>
      <c r="AA53" s="3"/>
      <c r="AB53" s="3"/>
    </row>
    <row r="54" spans="2:28" ht="15.75" hidden="1" customHeight="1" x14ac:dyDescent="0.25">
      <c r="B54" s="119" t="s">
        <v>74</v>
      </c>
      <c r="C54" s="114"/>
      <c r="D54" s="114"/>
      <c r="E54" s="114"/>
      <c r="F54" s="114"/>
      <c r="G54" s="115"/>
      <c r="H54" s="115"/>
      <c r="I54" s="114"/>
      <c r="J54" s="114"/>
      <c r="K54" s="116"/>
      <c r="L54" s="114"/>
      <c r="M54" s="111">
        <v>12500</v>
      </c>
      <c r="N54" s="89">
        <v>12500</v>
      </c>
      <c r="O54" s="93">
        <f>SUM(M54:N54)</f>
        <v>25000</v>
      </c>
      <c r="P54" s="117"/>
      <c r="Q54" s="133"/>
      <c r="R54" s="106"/>
      <c r="S54" s="89"/>
      <c r="T54" s="93"/>
      <c r="U54" s="117"/>
      <c r="V54" s="96"/>
      <c r="W54" s="3"/>
      <c r="X54" s="3"/>
      <c r="Y54" s="3"/>
      <c r="Z54" s="3"/>
      <c r="AA54" s="3"/>
      <c r="AB54" s="3"/>
    </row>
    <row r="55" spans="2:28" ht="15.75" hidden="1" customHeight="1" x14ac:dyDescent="0.25">
      <c r="B55" s="119" t="s">
        <v>71</v>
      </c>
      <c r="C55" s="114"/>
      <c r="D55" s="114"/>
      <c r="E55" s="114"/>
      <c r="F55" s="114"/>
      <c r="G55" s="115"/>
      <c r="H55" s="115"/>
      <c r="I55" s="114"/>
      <c r="J55" s="114"/>
      <c r="K55" s="116"/>
      <c r="L55" s="114"/>
      <c r="M55" s="129">
        <v>7179</v>
      </c>
      <c r="N55" s="129">
        <v>13849</v>
      </c>
      <c r="O55" s="130">
        <f>SUM(M55:N55)</f>
        <v>21028</v>
      </c>
      <c r="P55" s="117"/>
      <c r="Q55" s="133"/>
      <c r="R55" s="129"/>
      <c r="S55" s="129"/>
      <c r="T55" s="130"/>
      <c r="U55" s="117"/>
      <c r="V55" s="96"/>
      <c r="W55" s="3"/>
      <c r="X55" s="3"/>
      <c r="Y55" s="3"/>
      <c r="Z55" s="3"/>
      <c r="AA55" s="3"/>
      <c r="AB55" s="3"/>
    </row>
    <row r="56" spans="2:28" ht="16.5" hidden="1" customHeight="1" x14ac:dyDescent="0.25">
      <c r="B56" s="119" t="s">
        <v>72</v>
      </c>
      <c r="C56" s="114"/>
      <c r="D56" s="114"/>
      <c r="E56" s="114"/>
      <c r="F56" s="114"/>
      <c r="G56" s="115"/>
      <c r="H56" s="115"/>
      <c r="I56" s="114"/>
      <c r="J56" s="114"/>
      <c r="K56" s="116"/>
      <c r="L56" s="114"/>
      <c r="M56" s="128">
        <f>SUM(M51:M55)</f>
        <v>22727</v>
      </c>
      <c r="N56" s="128">
        <f>SUM(N51:N55)</f>
        <v>29594</v>
      </c>
      <c r="O56" s="128">
        <f>SUM(O51:O55)</f>
        <v>52321</v>
      </c>
      <c r="P56" s="117"/>
      <c r="Q56" s="133"/>
      <c r="R56" s="128"/>
      <c r="S56" s="128"/>
      <c r="T56" s="128"/>
      <c r="U56" s="117"/>
      <c r="V56" s="96"/>
      <c r="W56" s="3"/>
      <c r="X56" s="3"/>
      <c r="Y56" s="3"/>
      <c r="Z56" s="3"/>
      <c r="AA56" s="3"/>
      <c r="AB56" s="3"/>
    </row>
    <row r="57" spans="2:28" ht="51" customHeight="1" x14ac:dyDescent="0.2">
      <c r="B57" s="39" t="s">
        <v>52</v>
      </c>
      <c r="C57" s="39"/>
      <c r="D57" s="113"/>
      <c r="E57" s="113"/>
      <c r="F57" s="113"/>
      <c r="G57" s="113"/>
      <c r="H57" s="113"/>
      <c r="I57" s="113"/>
      <c r="J57" s="113"/>
      <c r="K57" s="113"/>
      <c r="L57" s="113"/>
      <c r="M57" s="165" t="s">
        <v>64</v>
      </c>
      <c r="N57" s="165"/>
      <c r="O57" s="165"/>
      <c r="P57" s="90"/>
      <c r="Q57" s="40"/>
      <c r="R57" s="138"/>
      <c r="S57" s="138"/>
      <c r="T57" s="134"/>
      <c r="U57" s="90"/>
      <c r="V57" s="40"/>
      <c r="W57" s="3"/>
      <c r="X57" s="3"/>
      <c r="Y57" s="3"/>
      <c r="Z57" s="3"/>
      <c r="AA57" s="3"/>
      <c r="AB57" s="3"/>
    </row>
    <row r="58" spans="2:28" ht="35.25" customHeight="1" x14ac:dyDescent="0.2">
      <c r="B58" s="39"/>
      <c r="C58" s="39"/>
      <c r="D58" s="113"/>
      <c r="E58" s="113"/>
      <c r="F58" s="113"/>
      <c r="G58" s="113"/>
      <c r="H58" s="113"/>
      <c r="I58" s="113"/>
      <c r="J58" s="113"/>
      <c r="K58" s="113"/>
      <c r="L58" s="113"/>
      <c r="M58" s="166" t="s">
        <v>62</v>
      </c>
      <c r="N58" s="166"/>
      <c r="O58" s="166"/>
      <c r="P58" s="120"/>
      <c r="Q58" s="121"/>
      <c r="R58" s="166"/>
      <c r="S58" s="166"/>
      <c r="T58" s="166"/>
      <c r="U58" s="120"/>
      <c r="V58" s="121"/>
      <c r="W58" s="3"/>
      <c r="X58" s="3"/>
      <c r="Y58" s="3"/>
      <c r="Z58" s="3"/>
      <c r="AA58" s="3"/>
      <c r="AB58" s="3"/>
    </row>
    <row r="59" spans="2:28" ht="53.25" customHeight="1" x14ac:dyDescent="0.2">
      <c r="B59" s="39"/>
      <c r="C59" s="39"/>
      <c r="D59" s="113"/>
      <c r="E59" s="113"/>
      <c r="F59" s="113"/>
      <c r="G59" s="113"/>
      <c r="H59" s="113"/>
      <c r="I59" s="113"/>
      <c r="J59" s="113"/>
      <c r="K59" s="113"/>
      <c r="L59" s="113"/>
      <c r="M59" s="165" t="s">
        <v>63</v>
      </c>
      <c r="N59" s="165"/>
      <c r="O59" s="165"/>
      <c r="P59" s="90"/>
      <c r="Q59" s="40"/>
      <c r="R59" s="165"/>
      <c r="S59" s="165"/>
      <c r="T59" s="165"/>
      <c r="U59" s="90"/>
      <c r="V59" s="40"/>
      <c r="W59" s="3"/>
      <c r="X59" s="3"/>
      <c r="Y59" s="3"/>
      <c r="Z59" s="3"/>
      <c r="AA59" s="3"/>
      <c r="AB59" s="3"/>
    </row>
    <row r="60" spans="2:28" ht="64.5" customHeight="1" x14ac:dyDescent="0.2">
      <c r="B60" s="39"/>
      <c r="C60" s="39"/>
      <c r="D60" s="113"/>
      <c r="E60" s="113"/>
      <c r="F60" s="113"/>
      <c r="G60" s="113"/>
      <c r="H60" s="113"/>
      <c r="I60" s="113"/>
      <c r="J60" s="113"/>
      <c r="K60" s="113"/>
      <c r="L60" s="113"/>
      <c r="M60" s="165" t="s">
        <v>65</v>
      </c>
      <c r="N60" s="165"/>
      <c r="O60" s="165"/>
      <c r="P60" s="90"/>
      <c r="Q60" s="40"/>
      <c r="R60" s="165"/>
      <c r="S60" s="165"/>
      <c r="T60" s="165"/>
      <c r="U60" s="90"/>
      <c r="V60" s="40"/>
      <c r="W60" s="3"/>
      <c r="X60" s="3"/>
      <c r="Y60" s="3"/>
      <c r="Z60" s="3"/>
      <c r="AA60" s="3"/>
      <c r="AB60" s="3"/>
    </row>
    <row r="61" spans="2:28" s="96" customFormat="1" ht="13.5" customHeight="1" x14ac:dyDescent="0.2">
      <c r="B61" s="94"/>
      <c r="C61" s="94"/>
      <c r="D61" s="97"/>
      <c r="E61" s="97"/>
      <c r="F61" s="97"/>
      <c r="G61" s="97"/>
      <c r="H61" s="97"/>
      <c r="I61" s="97"/>
      <c r="J61" s="97"/>
      <c r="K61" s="97"/>
      <c r="L61" s="97"/>
      <c r="M61" s="112"/>
      <c r="N61" s="112"/>
      <c r="O61" s="112"/>
      <c r="P61" s="95"/>
      <c r="R61" s="112"/>
      <c r="S61" s="112"/>
      <c r="T61" s="112"/>
      <c r="U61" s="95"/>
      <c r="W61" s="101"/>
      <c r="X61" s="101"/>
      <c r="Y61" s="101"/>
      <c r="Z61" s="101"/>
      <c r="AA61" s="101"/>
      <c r="AB61" s="101"/>
    </row>
    <row r="62" spans="2:28" ht="99" customHeight="1" x14ac:dyDescent="0.2">
      <c r="B62" s="39" t="s">
        <v>24</v>
      </c>
      <c r="C62" s="152" t="s">
        <v>30</v>
      </c>
      <c r="D62" s="153"/>
      <c r="E62" s="153"/>
      <c r="F62" s="40"/>
      <c r="G62" s="151" t="s">
        <v>38</v>
      </c>
      <c r="H62" s="151"/>
      <c r="I62" s="151"/>
      <c r="J62" s="151"/>
      <c r="K62" s="151"/>
      <c r="L62" s="40"/>
      <c r="M62" s="151" t="s">
        <v>50</v>
      </c>
      <c r="N62" s="151"/>
      <c r="O62" s="151"/>
      <c r="P62" s="90"/>
      <c r="Q62" s="40"/>
      <c r="R62" s="151" t="s">
        <v>83</v>
      </c>
      <c r="S62" s="151"/>
      <c r="T62" s="151"/>
      <c r="U62" s="90"/>
      <c r="V62" s="40"/>
      <c r="W62" s="121"/>
      <c r="X62" s="121"/>
      <c r="Y62" s="121"/>
      <c r="Z62" s="121"/>
      <c r="AA62" s="121"/>
      <c r="AB62" s="3"/>
    </row>
    <row r="63" spans="2:28" ht="9.9499999999999993" customHeight="1" x14ac:dyDescent="0.2">
      <c r="W63" s="3"/>
      <c r="X63" s="3"/>
      <c r="Y63" s="3"/>
      <c r="Z63" s="3"/>
      <c r="AA63" s="3"/>
      <c r="AB63" s="3"/>
    </row>
    <row r="64" spans="2:28" ht="71.25" customHeight="1" x14ac:dyDescent="0.2">
      <c r="B64" s="39" t="s">
        <v>25</v>
      </c>
      <c r="C64" s="151" t="s">
        <v>31</v>
      </c>
      <c r="D64" s="151"/>
      <c r="E64" s="151"/>
      <c r="F64" s="40"/>
      <c r="G64" s="151" t="s">
        <v>35</v>
      </c>
      <c r="H64" s="151"/>
      <c r="I64" s="151"/>
      <c r="J64" s="40"/>
      <c r="K64" s="41"/>
      <c r="L64" s="40"/>
      <c r="M64" s="151" t="s">
        <v>51</v>
      </c>
      <c r="N64" s="151"/>
      <c r="O64" s="151"/>
      <c r="P64" s="90"/>
      <c r="Q64" s="40"/>
      <c r="R64" s="151" t="s">
        <v>84</v>
      </c>
      <c r="S64" s="151"/>
      <c r="T64" s="151"/>
      <c r="U64" s="90"/>
      <c r="V64" s="40"/>
      <c r="W64" s="121"/>
      <c r="X64" s="121"/>
      <c r="Y64" s="121"/>
      <c r="Z64" s="121"/>
      <c r="AA64" s="121"/>
      <c r="AB64" s="3"/>
    </row>
    <row r="65" spans="2:28" ht="14.1" customHeight="1" x14ac:dyDescent="0.2">
      <c r="W65" s="3"/>
      <c r="X65" s="3"/>
      <c r="Y65" s="3"/>
      <c r="Z65" s="3"/>
      <c r="AA65" s="3"/>
      <c r="AB65" s="3"/>
    </row>
    <row r="66" spans="2:28" ht="139.5" customHeight="1" x14ac:dyDescent="0.2">
      <c r="B66" s="39" t="s">
        <v>26</v>
      </c>
      <c r="C66" s="151" t="s">
        <v>29</v>
      </c>
      <c r="D66" s="151"/>
      <c r="E66" s="151"/>
      <c r="F66" s="40"/>
      <c r="G66" s="151" t="s">
        <v>39</v>
      </c>
      <c r="H66" s="151"/>
      <c r="I66" s="151"/>
      <c r="J66" s="151"/>
      <c r="K66" s="151"/>
      <c r="L66" s="40"/>
      <c r="M66" s="151" t="s">
        <v>60</v>
      </c>
      <c r="N66" s="151"/>
      <c r="O66" s="151"/>
      <c r="P66" s="90"/>
      <c r="Q66" s="40"/>
      <c r="R66" s="151" t="s">
        <v>85</v>
      </c>
      <c r="S66" s="151"/>
      <c r="T66" s="151"/>
      <c r="U66" s="90"/>
      <c r="V66" s="40"/>
      <c r="W66" s="121"/>
      <c r="X66" s="121"/>
      <c r="Y66" s="121"/>
      <c r="Z66" s="121"/>
      <c r="AA66" s="121"/>
      <c r="AB66" s="3"/>
    </row>
    <row r="67" spans="2:28" s="96" customFormat="1" ht="17.25" customHeight="1" x14ac:dyDescent="0.2">
      <c r="B67" s="99"/>
      <c r="C67" s="100"/>
      <c r="D67" s="100"/>
      <c r="E67" s="100"/>
      <c r="F67" s="101"/>
      <c r="G67" s="100"/>
      <c r="H67" s="100"/>
      <c r="I67" s="100"/>
      <c r="J67" s="100"/>
      <c r="K67" s="100"/>
      <c r="L67" s="101"/>
      <c r="M67" s="103"/>
      <c r="N67" s="103"/>
      <c r="O67" s="103"/>
      <c r="P67" s="102"/>
      <c r="Q67" s="101"/>
      <c r="R67" s="103"/>
      <c r="S67" s="103"/>
      <c r="T67" s="103"/>
      <c r="U67" s="102"/>
      <c r="V67" s="101"/>
      <c r="W67" s="101"/>
      <c r="X67" s="101"/>
      <c r="Y67" s="101"/>
      <c r="Z67" s="101"/>
      <c r="AA67" s="101"/>
      <c r="AB67" s="101"/>
    </row>
    <row r="68" spans="2:28" ht="63.75" customHeight="1" x14ac:dyDescent="0.2">
      <c r="B68" s="39" t="s">
        <v>53</v>
      </c>
      <c r="C68" s="40"/>
      <c r="D68" s="40"/>
      <c r="E68" s="40"/>
      <c r="F68" s="40"/>
      <c r="G68" s="79"/>
      <c r="H68" s="79"/>
      <c r="I68" s="40"/>
      <c r="J68" s="40"/>
      <c r="K68" s="41"/>
      <c r="L68" s="40"/>
      <c r="M68" s="151" t="s">
        <v>58</v>
      </c>
      <c r="N68" s="151"/>
      <c r="O68" s="151"/>
      <c r="P68" s="90"/>
      <c r="Q68" s="40"/>
      <c r="R68" s="151"/>
      <c r="S68" s="151"/>
      <c r="T68" s="151"/>
      <c r="U68" s="90"/>
      <c r="V68" s="40"/>
      <c r="W68" s="3"/>
      <c r="X68" s="3"/>
      <c r="Y68" s="3"/>
      <c r="Z68" s="3"/>
      <c r="AA68" s="3"/>
      <c r="AB68" s="3"/>
    </row>
    <row r="69" spans="2:28" s="96" customFormat="1" ht="18.75" customHeight="1" x14ac:dyDescent="0.2">
      <c r="B69" s="99"/>
      <c r="C69" s="101"/>
      <c r="D69" s="101"/>
      <c r="E69" s="101"/>
      <c r="F69" s="101"/>
      <c r="G69" s="104"/>
      <c r="H69" s="104"/>
      <c r="I69" s="101"/>
      <c r="J69" s="101"/>
      <c r="K69" s="105"/>
      <c r="L69" s="101"/>
      <c r="M69" s="100"/>
      <c r="N69" s="100"/>
      <c r="O69" s="100"/>
      <c r="P69" s="95"/>
      <c r="R69" s="100"/>
      <c r="S69" s="100"/>
      <c r="T69" s="100"/>
      <c r="U69" s="95"/>
      <c r="W69" s="101"/>
      <c r="X69" s="101"/>
      <c r="Y69" s="101"/>
      <c r="Z69" s="101"/>
      <c r="AA69" s="101"/>
      <c r="AB69" s="101"/>
    </row>
    <row r="70" spans="2:28" ht="32.25" customHeight="1" x14ac:dyDescent="0.2">
      <c r="B70" s="39" t="s">
        <v>56</v>
      </c>
      <c r="C70" s="40"/>
      <c r="D70" s="40"/>
      <c r="E70" s="40"/>
      <c r="F70" s="40"/>
      <c r="G70" s="151" t="s">
        <v>57</v>
      </c>
      <c r="H70" s="151"/>
      <c r="I70" s="151"/>
      <c r="J70" s="74"/>
      <c r="K70" s="41"/>
      <c r="L70" s="40"/>
      <c r="M70" s="151" t="s">
        <v>55</v>
      </c>
      <c r="N70" s="151"/>
      <c r="O70" s="151"/>
      <c r="P70" s="90"/>
      <c r="Q70" s="40"/>
      <c r="R70" s="151" t="s">
        <v>79</v>
      </c>
      <c r="S70" s="151"/>
      <c r="T70" s="151"/>
      <c r="U70" s="90"/>
      <c r="V70" s="40"/>
      <c r="W70" s="3"/>
      <c r="X70" s="3"/>
      <c r="Y70" s="3"/>
      <c r="Z70" s="3"/>
      <c r="AA70" s="3"/>
      <c r="AB70" s="3"/>
    </row>
    <row r="71" spans="2:28" ht="14.1" customHeight="1" x14ac:dyDescent="0.2">
      <c r="W71" s="3"/>
      <c r="X71" s="3"/>
      <c r="Y71" s="3"/>
      <c r="Z71" s="3"/>
      <c r="AA71" s="3"/>
      <c r="AB71" s="3"/>
    </row>
    <row r="72" spans="2:28" ht="136.5" customHeight="1" x14ac:dyDescent="0.2">
      <c r="B72" s="39" t="s">
        <v>54</v>
      </c>
      <c r="C72" s="40"/>
      <c r="D72" s="40"/>
      <c r="E72" s="40"/>
      <c r="F72" s="40"/>
      <c r="G72" s="151"/>
      <c r="H72" s="151"/>
      <c r="I72" s="151"/>
      <c r="J72" s="74"/>
      <c r="K72" s="41"/>
      <c r="L72" s="40"/>
      <c r="M72" s="151" t="s">
        <v>59</v>
      </c>
      <c r="N72" s="151"/>
      <c r="O72" s="151"/>
      <c r="P72" s="90"/>
      <c r="Q72" s="40"/>
      <c r="R72" s="151"/>
      <c r="S72" s="151"/>
      <c r="T72" s="151"/>
      <c r="U72" s="90"/>
      <c r="V72" s="40"/>
      <c r="W72" s="3"/>
      <c r="X72" s="3"/>
      <c r="Y72" s="3"/>
      <c r="Z72" s="3"/>
      <c r="AA72" s="3"/>
      <c r="AB72" s="3"/>
    </row>
    <row r="73" spans="2:28" ht="14.1" customHeight="1" x14ac:dyDescent="0.2">
      <c r="W73" s="3"/>
      <c r="X73" s="3"/>
      <c r="Y73" s="3"/>
      <c r="Z73" s="3"/>
      <c r="AA73" s="3"/>
      <c r="AB73" s="3"/>
    </row>
    <row r="74" spans="2:28" ht="14.1" customHeight="1" x14ac:dyDescent="0.2">
      <c r="B74" s="106"/>
      <c r="W74" s="3"/>
      <c r="X74" s="3"/>
      <c r="Y74" s="3"/>
      <c r="Z74" s="3"/>
      <c r="AA74" s="3"/>
      <c r="AB74" s="3"/>
    </row>
  </sheetData>
  <mergeCells count="36">
    <mergeCell ref="R58:T58"/>
    <mergeCell ref="R59:T59"/>
    <mergeCell ref="R60:T60"/>
    <mergeCell ref="R62:T62"/>
    <mergeCell ref="R64:T64"/>
    <mergeCell ref="R66:T66"/>
    <mergeCell ref="R68:T68"/>
    <mergeCell ref="R70:T70"/>
    <mergeCell ref="R72:T72"/>
    <mergeCell ref="G72:I72"/>
    <mergeCell ref="M72:O72"/>
    <mergeCell ref="G70:I70"/>
    <mergeCell ref="M70:O70"/>
    <mergeCell ref="M57:O57"/>
    <mergeCell ref="M68:O68"/>
    <mergeCell ref="M58:O58"/>
    <mergeCell ref="M59:O59"/>
    <mergeCell ref="M60:O60"/>
    <mergeCell ref="W4:Y4"/>
    <mergeCell ref="Z4:AA4"/>
    <mergeCell ref="C4:E4"/>
    <mergeCell ref="G4:I4"/>
    <mergeCell ref="M4:O4"/>
    <mergeCell ref="K3:K5"/>
    <mergeCell ref="Q3:Q4"/>
    <mergeCell ref="V3:V4"/>
    <mergeCell ref="R4:T4"/>
    <mergeCell ref="C66:E66"/>
    <mergeCell ref="C62:E62"/>
    <mergeCell ref="C64:E64"/>
    <mergeCell ref="M66:O66"/>
    <mergeCell ref="M62:O62"/>
    <mergeCell ref="G64:I64"/>
    <mergeCell ref="M64:O64"/>
    <mergeCell ref="G62:K62"/>
    <mergeCell ref="G66:K66"/>
  </mergeCells>
  <pageMargins left="0.75" right="0.25" top="0.75" bottom="0.75" header="0.3" footer="0.3"/>
  <pageSetup scale="64" fitToWidth="0" fitToHeight="0" orientation="landscape" r:id="rId1"/>
  <headerFooter alignWithMargins="0"/>
  <rowBreaks count="3" manualBreakCount="3">
    <brk id="54" max="16383" man="1"/>
    <brk id="56" max="16383" man="1"/>
    <brk id="6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C17" sqref="C17:D17"/>
    </sheetView>
  </sheetViews>
  <sheetFormatPr defaultRowHeight="12.75" x14ac:dyDescent="0.2"/>
  <cols>
    <col min="2" max="2" width="26" customWidth="1"/>
    <col min="3" max="3" width="10.28515625" bestFit="1" customWidth="1"/>
    <col min="4" max="5" width="11.28515625" bestFit="1" customWidth="1"/>
  </cols>
  <sheetData>
    <row r="1" spans="1:6" ht="15" x14ac:dyDescent="0.25">
      <c r="A1" s="143"/>
      <c r="B1" s="144"/>
      <c r="C1" s="148" t="s">
        <v>87</v>
      </c>
      <c r="D1" s="148" t="s">
        <v>88</v>
      </c>
      <c r="E1" s="148" t="s">
        <v>89</v>
      </c>
      <c r="F1" s="143"/>
    </row>
    <row r="2" spans="1:6" ht="15" x14ac:dyDescent="0.2">
      <c r="A2" s="143" t="s">
        <v>93</v>
      </c>
      <c r="B2" s="143" t="s">
        <v>94</v>
      </c>
      <c r="C2" s="141">
        <v>8010</v>
      </c>
      <c r="D2" s="141">
        <v>17589</v>
      </c>
      <c r="E2" s="141">
        <v>25599</v>
      </c>
      <c r="F2" s="141"/>
    </row>
    <row r="3" spans="1:6" ht="15" x14ac:dyDescent="0.2">
      <c r="A3" s="139" t="s">
        <v>98</v>
      </c>
      <c r="B3" s="140"/>
      <c r="C3" s="141"/>
      <c r="D3" s="141"/>
      <c r="E3" s="141"/>
      <c r="F3" s="141"/>
    </row>
    <row r="4" spans="1:6" ht="15" x14ac:dyDescent="0.25">
      <c r="A4" s="143" t="s">
        <v>95</v>
      </c>
      <c r="B4" s="135" t="s">
        <v>99</v>
      </c>
      <c r="C4" s="111">
        <v>1174</v>
      </c>
      <c r="D4" s="141">
        <v>2883</v>
      </c>
      <c r="E4" s="141">
        <f>SUM(C4:D4)</f>
        <v>4057</v>
      </c>
      <c r="F4" s="141"/>
    </row>
    <row r="5" spans="1:6" ht="15" x14ac:dyDescent="0.25">
      <c r="A5" s="143"/>
      <c r="B5" s="135" t="s">
        <v>100</v>
      </c>
      <c r="C5" s="111">
        <v>1404</v>
      </c>
      <c r="D5" s="141">
        <v>3456</v>
      </c>
      <c r="E5" s="141">
        <f>SUM(C5:D5)</f>
        <v>4860</v>
      </c>
      <c r="F5" s="141"/>
    </row>
    <row r="6" spans="1:6" ht="15" x14ac:dyDescent="0.25">
      <c r="A6" s="143"/>
      <c r="B6" s="135" t="s">
        <v>91</v>
      </c>
      <c r="C6" s="141">
        <f>10538+5</f>
        <v>10543</v>
      </c>
      <c r="D6" s="89">
        <f>24475+5</f>
        <v>24480</v>
      </c>
      <c r="E6" s="141">
        <f t="shared" ref="E6:E8" si="0">SUM(C6:D6)</f>
        <v>35023</v>
      </c>
      <c r="F6" s="141"/>
    </row>
    <row r="7" spans="1:6" ht="15" x14ac:dyDescent="0.25">
      <c r="A7" s="143"/>
      <c r="B7" s="135" t="s">
        <v>90</v>
      </c>
      <c r="C7" s="111">
        <v>93</v>
      </c>
      <c r="D7" s="111">
        <v>93</v>
      </c>
      <c r="E7" s="57">
        <f t="shared" si="0"/>
        <v>186</v>
      </c>
      <c r="F7" s="141"/>
    </row>
    <row r="8" spans="1:6" ht="15" x14ac:dyDescent="0.25">
      <c r="A8" s="143"/>
      <c r="B8" s="135" t="s">
        <v>103</v>
      </c>
      <c r="C8" s="128">
        <v>1212</v>
      </c>
      <c r="D8" s="128">
        <v>1808</v>
      </c>
      <c r="E8" s="57">
        <f t="shared" si="0"/>
        <v>3020</v>
      </c>
      <c r="F8" s="141"/>
    </row>
    <row r="9" spans="1:6" ht="15" x14ac:dyDescent="0.25">
      <c r="A9" s="143"/>
      <c r="B9" s="135" t="s">
        <v>92</v>
      </c>
      <c r="C9" s="142">
        <v>-7702</v>
      </c>
      <c r="D9" s="142">
        <v>-16911</v>
      </c>
      <c r="E9" s="142">
        <v>-24613</v>
      </c>
      <c r="F9" s="141"/>
    </row>
    <row r="10" spans="1:6" ht="15" x14ac:dyDescent="0.25">
      <c r="A10" s="143"/>
      <c r="B10" s="136" t="s">
        <v>89</v>
      </c>
      <c r="C10" s="141">
        <f>SUM(C4:C9)</f>
        <v>6724</v>
      </c>
      <c r="D10" s="141">
        <f>SUM(D4:D9)</f>
        <v>15809</v>
      </c>
      <c r="E10" s="141">
        <f>SUM(E4:E9)</f>
        <v>22533</v>
      </c>
      <c r="F10" s="141"/>
    </row>
    <row r="11" spans="1:6" ht="15" x14ac:dyDescent="0.2">
      <c r="A11" s="143"/>
      <c r="B11" s="143"/>
      <c r="C11" s="141"/>
      <c r="D11" s="141"/>
      <c r="E11" s="141"/>
      <c r="F11" s="141"/>
    </row>
    <row r="12" spans="1:6" ht="15" x14ac:dyDescent="0.2">
      <c r="A12" s="143"/>
      <c r="B12" s="143"/>
      <c r="C12" s="143"/>
      <c r="D12" s="143"/>
      <c r="E12" s="143"/>
      <c r="F12" s="143"/>
    </row>
    <row r="13" spans="1:6" ht="15" x14ac:dyDescent="0.25">
      <c r="A13" s="144"/>
      <c r="B13" s="144" t="s">
        <v>101</v>
      </c>
      <c r="C13" s="145">
        <f>609+15</f>
        <v>624</v>
      </c>
      <c r="D13" s="145">
        <f>3879+94</f>
        <v>3973</v>
      </c>
      <c r="E13" s="145">
        <f>SUM(C13:D13)</f>
        <v>4597</v>
      </c>
      <c r="F13" s="144"/>
    </row>
    <row r="14" spans="1:6" ht="15" x14ac:dyDescent="0.25">
      <c r="A14" s="144"/>
      <c r="B14" s="144" t="s">
        <v>102</v>
      </c>
      <c r="C14" s="146">
        <v>2223</v>
      </c>
      <c r="D14" s="146">
        <v>14155</v>
      </c>
      <c r="E14" s="146">
        <f>SUM(C14:D14)</f>
        <v>16378</v>
      </c>
      <c r="F14" s="144"/>
    </row>
    <row r="15" spans="1:6" ht="15" x14ac:dyDescent="0.25">
      <c r="A15" s="144"/>
      <c r="B15" s="144"/>
      <c r="C15" s="147">
        <f>SUM(C13:C14)</f>
        <v>2847</v>
      </c>
      <c r="D15" s="147">
        <f t="shared" ref="D15:E15" si="1">SUM(D13:D14)</f>
        <v>18128</v>
      </c>
      <c r="E15" s="147">
        <f t="shared" si="1"/>
        <v>20975</v>
      </c>
      <c r="F15" s="144"/>
    </row>
    <row r="16" spans="1:6" ht="15" x14ac:dyDescent="0.25">
      <c r="A16" s="144"/>
      <c r="B16" s="144"/>
      <c r="C16" s="144"/>
      <c r="D16" s="144"/>
      <c r="E16" s="144"/>
      <c r="F16" s="144"/>
    </row>
    <row r="17" spans="1:6" ht="15" x14ac:dyDescent="0.25">
      <c r="A17" s="144"/>
      <c r="B17" s="144" t="s">
        <v>104</v>
      </c>
      <c r="C17" s="147">
        <f>C10+C15</f>
        <v>9571</v>
      </c>
      <c r="D17" s="147">
        <f t="shared" ref="D17:E17" si="2">D10+D15</f>
        <v>33937</v>
      </c>
      <c r="E17" s="147">
        <f t="shared" si="2"/>
        <v>43508</v>
      </c>
      <c r="F17" s="144"/>
    </row>
    <row r="18" spans="1:6" ht="15" x14ac:dyDescent="0.25">
      <c r="A18" s="144"/>
      <c r="B18" s="144"/>
      <c r="C18" s="144"/>
      <c r="D18" s="144"/>
      <c r="E18" s="144"/>
      <c r="F18" s="144"/>
    </row>
    <row r="19" spans="1:6" ht="15" x14ac:dyDescent="0.25">
      <c r="A19" s="144"/>
      <c r="B19" s="144"/>
      <c r="C19" s="144"/>
      <c r="D19" s="144"/>
      <c r="E19" s="144"/>
      <c r="F19" s="144"/>
    </row>
    <row r="21" spans="1:6" x14ac:dyDescent="0.2">
      <c r="D21" s="137"/>
      <c r="E21" s="137"/>
      <c r="F21" s="13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Comparison Summary</vt:lpstr>
      <vt:lpstr>LEAP comp</vt:lpstr>
      <vt:lpstr>'Comparison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VRS001 Recommendation Summary by Fiscal Year</dc:title>
  <dc:creator>Crystal Decisions</dc:creator>
  <dc:description>Powered by Crystal</dc:description>
  <cp:lastModifiedBy>Gerard</cp:lastModifiedBy>
  <cp:lastPrinted>2017-03-27T17:53:02Z</cp:lastPrinted>
  <dcterms:created xsi:type="dcterms:W3CDTF">2016-12-08T04:48:54Z</dcterms:created>
  <dcterms:modified xsi:type="dcterms:W3CDTF">2017-03-31T23:39:33Z</dcterms:modified>
</cp:coreProperties>
</file>