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07"/>
  <workbookPr defaultThemeVersion="166925"/>
  <xr:revisionPtr revIDLastSave="0" documentId="8_{A8435843-4299-45FB-8E35-BC4536A88CD6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H34" i="1"/>
  <c r="I34" i="1"/>
  <c r="J34" i="1"/>
  <c r="K34" i="1"/>
  <c r="L34" i="1"/>
  <c r="G35" i="1"/>
  <c r="H35" i="1"/>
  <c r="I35" i="1"/>
  <c r="J35" i="1"/>
  <c r="K35" i="1"/>
  <c r="L35" i="1"/>
  <c r="F35" i="1"/>
  <c r="F34" i="1"/>
  <c r="E29" i="1"/>
  <c r="F29" i="1"/>
  <c r="G29" i="1"/>
  <c r="H29" i="1"/>
  <c r="I29" i="1"/>
  <c r="J29" i="1"/>
  <c r="K29" i="1"/>
  <c r="L29" i="1"/>
  <c r="N29" i="1"/>
  <c r="D29" i="1"/>
  <c r="C29" i="1"/>
  <c r="M28" i="1"/>
  <c r="M27" i="1"/>
  <c r="M26" i="1"/>
  <c r="M29" i="1" s="1"/>
  <c r="Q14" i="1"/>
  <c r="Q15" i="1" s="1"/>
  <c r="P14" i="1"/>
  <c r="P15" i="1" s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15" i="1" s="1"/>
  <c r="D15" i="1" l="1"/>
  <c r="E15" i="1"/>
  <c r="F15" i="1"/>
  <c r="G15" i="1"/>
  <c r="H15" i="1"/>
  <c r="I15" i="1"/>
  <c r="J15" i="1"/>
  <c r="K15" i="1"/>
  <c r="L15" i="1"/>
</calcChain>
</file>

<file path=xl/sharedStrings.xml><?xml version="1.0" encoding="utf-8"?>
<sst xmlns="http://schemas.openxmlformats.org/spreadsheetml/2006/main" count="101" uniqueCount="61">
  <si>
    <t>source: NCES.ed.gov</t>
  </si>
  <si>
    <t>accessed: 033022</t>
  </si>
  <si>
    <t>High School</t>
  </si>
  <si>
    <t>Title 1?</t>
  </si>
  <si>
    <t>Total Enrollment</t>
  </si>
  <si>
    <t>Male</t>
  </si>
  <si>
    <t>Female</t>
  </si>
  <si>
    <t>American Indian/Alaska Native</t>
  </si>
  <si>
    <t>Asian</t>
  </si>
  <si>
    <t>Black</t>
  </si>
  <si>
    <t>Hispanic</t>
  </si>
  <si>
    <t>Native Hawaiian/ Pacific Islander</t>
  </si>
  <si>
    <t>white</t>
  </si>
  <si>
    <t>2 or more races</t>
  </si>
  <si>
    <t>free lunch</t>
  </si>
  <si>
    <t>reduced lunch</t>
  </si>
  <si>
    <t>direct certified</t>
  </si>
  <si>
    <t>APCSA?</t>
  </si>
  <si>
    <t>APCSP</t>
  </si>
  <si>
    <t>CS Teacher</t>
  </si>
  <si>
    <t>Mount Vernon</t>
  </si>
  <si>
    <t>yes</t>
  </si>
  <si>
    <t>y</t>
  </si>
  <si>
    <t>n</t>
  </si>
  <si>
    <t>Burlington-Edison</t>
  </si>
  <si>
    <t>Kris DeBruine</t>
  </si>
  <si>
    <t> kdebruine@be.wednet.edu</t>
  </si>
  <si>
    <t>Sedro-Woolley</t>
  </si>
  <si>
    <t>Principal: Kerri Carlton</t>
  </si>
  <si>
    <t>kcarlton@swsd101.org</t>
  </si>
  <si>
    <t>State Street</t>
  </si>
  <si>
    <t xml:space="preserve"> </t>
  </si>
  <si>
    <t>LaConnor</t>
  </si>
  <si>
    <t>Anacortes</t>
  </si>
  <si>
    <t>no</t>
  </si>
  <si>
    <t>Jeff Holtgeerts</t>
  </si>
  <si>
    <t>jholtgeerts@asd103.org</t>
  </si>
  <si>
    <t>South Whidbey Island</t>
  </si>
  <si>
    <t>Oak Harbor</t>
  </si>
  <si>
    <t>Bill Rodeheffer</t>
  </si>
  <si>
    <t>brodeheffer@ohsd.net</t>
  </si>
  <si>
    <t>total</t>
  </si>
  <si>
    <t>percentages</t>
  </si>
  <si>
    <t>Variance</t>
  </si>
  <si>
    <t>Service area includes:</t>
  </si>
  <si>
    <t>Skagit, Island and San Juan Counties</t>
  </si>
  <si>
    <t>Camano Island</t>
  </si>
  <si>
    <t>(NOT Stanwood, Arlington, Bellingham/Whatcom County)</t>
  </si>
  <si>
    <t>County</t>
  </si>
  <si>
    <t>Population</t>
  </si>
  <si>
    <t>Veterans</t>
  </si>
  <si>
    <t>Foreign born persons</t>
  </si>
  <si>
    <t>source: https://www.census.gov/quickfacts/fact/table/sanjuancountywashington,islandcountywashington,skagitcountywashington/PST045221</t>
  </si>
  <si>
    <t>Skagit</t>
  </si>
  <si>
    <t>Island</t>
  </si>
  <si>
    <t>San Juan</t>
  </si>
  <si>
    <t>Totals</t>
  </si>
  <si>
    <t>SVC</t>
  </si>
  <si>
    <t>source: https://www.communitycollegereview.com/skagit-valley-college-profile#:~:text=School%20Highlights,the%20state%20average%20of%2050%25.</t>
  </si>
  <si>
    <t>Population Variance</t>
  </si>
  <si>
    <t>High School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</si>
</sst>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9E1F2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/>
    <xf numFmtId="0" fontId="1" fillId="2" borderId="0" xfId="0" applyFont="1" applyFill="1" applyAlignment="1">
      <alignment horizontal="right" wrapText="1"/>
    </xf>
    <xf numFmtId="0" fontId="1" fillId="3" borderId="0" xfId="0" applyFont="1" applyFill="1" applyAlignment="1">
      <alignment horizontal="right" wrapText="1"/>
    </xf>
    <xf numFmtId="0" fontId="0" fillId="4" borderId="0" xfId="0" applyFill="1"/>
    <xf numFmtId="0" fontId="0" fillId="4" borderId="1" xfId="0" applyFill="1" applyBorder="1"/>
    <xf numFmtId="0" fontId="0" fillId="4" borderId="2" xfId="0" applyFill="1" applyBorder="1"/>
    <xf numFmtId="164" fontId="0" fillId="4" borderId="0" xfId="0" applyNumberFormat="1" applyFill="1"/>
    <xf numFmtId="2" fontId="0" fillId="4" borderId="0" xfId="0" applyNumberForma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1"/>
    <xf numFmtId="2" fontId="0" fillId="0" borderId="0" xfId="0" applyNumberFormat="1"/>
    <xf numFmtId="0" fontId="3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E2EFDA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rodeheffer@ohsd.net" TargetMode="External"/><Relationship Id="rId2" Type="http://schemas.openxmlformats.org/officeDocument/2006/relationships/hyperlink" Target="mailto:jholtgeerts@asd103.org" TargetMode="External"/><Relationship Id="rId1" Type="http://schemas.openxmlformats.org/officeDocument/2006/relationships/hyperlink" Target="mailto:kdebruine@be.wednet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topLeftCell="E25" workbookViewId="0">
      <selection activeCell="P31" sqref="P31"/>
    </sheetView>
  </sheetViews>
  <sheetFormatPr defaultRowHeight="15"/>
  <cols>
    <col min="1" max="1" width="19.42578125" customWidth="1"/>
    <col min="2" max="2" width="8.42578125" customWidth="1"/>
    <col min="3" max="3" width="11.42578125" customWidth="1"/>
    <col min="16" max="17" width="9.140625" style="11"/>
    <col min="18" max="18" width="21" customWidth="1"/>
  </cols>
  <sheetData>
    <row r="1" spans="1:19">
      <c r="A1" s="7" t="s">
        <v>0</v>
      </c>
    </row>
    <row r="2" spans="1:19">
      <c r="A2" s="8" t="s">
        <v>1</v>
      </c>
    </row>
    <row r="4" spans="1:19" s="1" customFormat="1" ht="60.75">
      <c r="A4" s="2" t="s">
        <v>2</v>
      </c>
      <c r="B4" s="2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5" t="s">
        <v>14</v>
      </c>
      <c r="N4" s="5" t="s">
        <v>15</v>
      </c>
      <c r="O4" s="5" t="s">
        <v>16</v>
      </c>
      <c r="P4" s="12" t="s">
        <v>17</v>
      </c>
      <c r="Q4" s="12" t="s">
        <v>18</v>
      </c>
      <c r="R4" s="1" t="s">
        <v>19</v>
      </c>
    </row>
    <row r="5" spans="1:19">
      <c r="A5" t="s">
        <v>20</v>
      </c>
      <c r="B5" s="11" t="s">
        <v>21</v>
      </c>
      <c r="C5">
        <v>1957</v>
      </c>
      <c r="D5">
        <v>963</v>
      </c>
      <c r="E5">
        <v>993</v>
      </c>
      <c r="F5">
        <v>11</v>
      </c>
      <c r="G5">
        <v>41</v>
      </c>
      <c r="H5">
        <v>15</v>
      </c>
      <c r="I5">
        <v>1097</v>
      </c>
      <c r="J5">
        <v>19</v>
      </c>
      <c r="K5">
        <v>725</v>
      </c>
      <c r="L5">
        <v>48</v>
      </c>
      <c r="M5" s="3">
        <v>980</v>
      </c>
      <c r="N5" s="3">
        <v>207</v>
      </c>
      <c r="O5" s="3">
        <v>435</v>
      </c>
      <c r="P5" s="11" t="s">
        <v>22</v>
      </c>
      <c r="Q5" s="11" t="s">
        <v>23</v>
      </c>
    </row>
    <row r="6" spans="1:19">
      <c r="A6" t="s">
        <v>24</v>
      </c>
      <c r="B6" s="11" t="s">
        <v>21</v>
      </c>
      <c r="C6">
        <v>1133</v>
      </c>
      <c r="D6">
        <v>605</v>
      </c>
      <c r="E6">
        <v>527</v>
      </c>
      <c r="F6">
        <v>7</v>
      </c>
      <c r="G6">
        <v>18</v>
      </c>
      <c r="H6">
        <v>6</v>
      </c>
      <c r="I6">
        <v>467</v>
      </c>
      <c r="J6">
        <v>6</v>
      </c>
      <c r="K6">
        <v>584</v>
      </c>
      <c r="L6">
        <v>44</v>
      </c>
      <c r="M6" s="3">
        <v>416</v>
      </c>
      <c r="N6" s="3">
        <v>107</v>
      </c>
      <c r="O6" s="3">
        <v>187</v>
      </c>
      <c r="P6" s="11" t="s">
        <v>22</v>
      </c>
      <c r="Q6" s="11" t="s">
        <v>22</v>
      </c>
      <c r="R6" t="s">
        <v>25</v>
      </c>
      <c r="S6" s="13" t="s">
        <v>26</v>
      </c>
    </row>
    <row r="7" spans="1:19">
      <c r="A7" t="s">
        <v>27</v>
      </c>
      <c r="B7" s="11" t="s">
        <v>21</v>
      </c>
      <c r="C7">
        <v>1234</v>
      </c>
      <c r="D7">
        <v>628</v>
      </c>
      <c r="E7">
        <v>606</v>
      </c>
      <c r="F7">
        <v>27</v>
      </c>
      <c r="G7">
        <v>10</v>
      </c>
      <c r="H7">
        <v>5</v>
      </c>
      <c r="I7">
        <v>279</v>
      </c>
      <c r="J7">
        <v>3</v>
      </c>
      <c r="K7">
        <v>865</v>
      </c>
      <c r="L7">
        <v>45</v>
      </c>
      <c r="M7" s="3">
        <v>446</v>
      </c>
      <c r="N7" s="3">
        <v>132</v>
      </c>
      <c r="O7" s="3">
        <v>249</v>
      </c>
      <c r="P7" s="11" t="s">
        <v>22</v>
      </c>
      <c r="Q7" s="11" t="s">
        <v>23</v>
      </c>
      <c r="R7" t="s">
        <v>28</v>
      </c>
      <c r="S7" t="s">
        <v>29</v>
      </c>
    </row>
    <row r="8" spans="1:19">
      <c r="A8" t="s">
        <v>30</v>
      </c>
      <c r="B8" s="11" t="s">
        <v>21</v>
      </c>
      <c r="C8">
        <v>164</v>
      </c>
      <c r="D8">
        <v>86</v>
      </c>
      <c r="E8">
        <v>77</v>
      </c>
      <c r="F8">
        <v>5</v>
      </c>
      <c r="G8">
        <v>0</v>
      </c>
      <c r="H8">
        <v>8</v>
      </c>
      <c r="I8">
        <v>30</v>
      </c>
      <c r="J8">
        <v>1</v>
      </c>
      <c r="K8">
        <v>109</v>
      </c>
      <c r="L8">
        <v>10</v>
      </c>
      <c r="M8" s="3">
        <v>90</v>
      </c>
      <c r="N8" s="3">
        <v>7</v>
      </c>
      <c r="O8" s="3">
        <v>53</v>
      </c>
      <c r="P8" s="11" t="s">
        <v>31</v>
      </c>
      <c r="Q8" s="11" t="s">
        <v>31</v>
      </c>
    </row>
    <row r="9" spans="1:19">
      <c r="A9" t="s">
        <v>32</v>
      </c>
      <c r="B9" s="11" t="s">
        <v>21</v>
      </c>
      <c r="C9">
        <v>235</v>
      </c>
      <c r="D9">
        <v>117</v>
      </c>
      <c r="E9">
        <v>118</v>
      </c>
      <c r="F9">
        <v>70</v>
      </c>
      <c r="G9">
        <v>1</v>
      </c>
      <c r="H9">
        <v>0</v>
      </c>
      <c r="I9">
        <v>29</v>
      </c>
      <c r="J9">
        <v>0</v>
      </c>
      <c r="K9">
        <v>118</v>
      </c>
      <c r="L9">
        <v>17</v>
      </c>
      <c r="M9" s="3">
        <v>112</v>
      </c>
      <c r="N9" s="3">
        <v>11</v>
      </c>
      <c r="O9" s="3">
        <v>58</v>
      </c>
      <c r="P9" s="11" t="s">
        <v>23</v>
      </c>
      <c r="Q9" s="11" t="s">
        <v>23</v>
      </c>
    </row>
    <row r="10" spans="1:19">
      <c r="A10" t="s">
        <v>33</v>
      </c>
      <c r="B10" s="11" t="s">
        <v>34</v>
      </c>
      <c r="C10">
        <v>750</v>
      </c>
      <c r="D10">
        <v>386</v>
      </c>
      <c r="E10">
        <v>363</v>
      </c>
      <c r="F10">
        <v>8</v>
      </c>
      <c r="G10">
        <v>23</v>
      </c>
      <c r="H10">
        <v>9</v>
      </c>
      <c r="I10">
        <v>80</v>
      </c>
      <c r="J10">
        <v>0</v>
      </c>
      <c r="K10">
        <v>577</v>
      </c>
      <c r="L10">
        <v>52</v>
      </c>
      <c r="M10" s="3">
        <v>119</v>
      </c>
      <c r="N10" s="3">
        <v>30</v>
      </c>
      <c r="O10" s="3">
        <v>64</v>
      </c>
      <c r="P10" s="11" t="s">
        <v>22</v>
      </c>
      <c r="Q10" s="11" t="s">
        <v>23</v>
      </c>
      <c r="R10" t="s">
        <v>35</v>
      </c>
      <c r="S10" s="13" t="s">
        <v>36</v>
      </c>
    </row>
    <row r="11" spans="1:19">
      <c r="A11" t="s">
        <v>37</v>
      </c>
      <c r="B11" s="11" t="s">
        <v>34</v>
      </c>
      <c r="C11">
        <v>431</v>
      </c>
      <c r="D11">
        <v>209</v>
      </c>
      <c r="E11">
        <v>221</v>
      </c>
      <c r="F11">
        <v>1</v>
      </c>
      <c r="G11">
        <v>10</v>
      </c>
      <c r="H11">
        <v>1</v>
      </c>
      <c r="I11">
        <v>28</v>
      </c>
      <c r="J11">
        <v>0</v>
      </c>
      <c r="K11">
        <v>346</v>
      </c>
      <c r="L11">
        <v>44</v>
      </c>
      <c r="M11" s="3">
        <v>69</v>
      </c>
      <c r="N11" s="3">
        <v>23</v>
      </c>
      <c r="O11" s="3">
        <v>33</v>
      </c>
      <c r="P11" s="11" t="s">
        <v>23</v>
      </c>
      <c r="Q11" s="11" t="s">
        <v>23</v>
      </c>
    </row>
    <row r="12" spans="1:19">
      <c r="A12" t="s">
        <v>38</v>
      </c>
      <c r="B12" s="11" t="s">
        <v>21</v>
      </c>
      <c r="C12">
        <v>1490</v>
      </c>
      <c r="D12">
        <v>745</v>
      </c>
      <c r="E12">
        <v>742</v>
      </c>
      <c r="F12">
        <v>10</v>
      </c>
      <c r="G12">
        <v>109</v>
      </c>
      <c r="H12">
        <v>68</v>
      </c>
      <c r="I12">
        <v>256</v>
      </c>
      <c r="J12">
        <v>13</v>
      </c>
      <c r="K12">
        <v>881</v>
      </c>
      <c r="L12">
        <v>150</v>
      </c>
      <c r="M12" s="3">
        <v>378</v>
      </c>
      <c r="N12" s="3">
        <v>131</v>
      </c>
      <c r="O12" s="3">
        <v>191</v>
      </c>
      <c r="P12" s="11" t="s">
        <v>22</v>
      </c>
      <c r="Q12" s="11" t="s">
        <v>22</v>
      </c>
      <c r="R12" t="s">
        <v>39</v>
      </c>
      <c r="S12" s="13" t="s">
        <v>40</v>
      </c>
    </row>
    <row r="13" spans="1:19">
      <c r="M13" s="3"/>
      <c r="N13" s="3"/>
      <c r="O13" s="3"/>
    </row>
    <row r="14" spans="1:19">
      <c r="A14" s="6" t="s">
        <v>41</v>
      </c>
      <c r="B14" s="6">
        <f>COUNTIF(B5:B12,"yes")</f>
        <v>6</v>
      </c>
      <c r="C14" s="6">
        <f>SUM(C5:C12)</f>
        <v>7394</v>
      </c>
      <c r="D14" s="6">
        <f>SUM(D5:D12)</f>
        <v>3739</v>
      </c>
      <c r="E14" s="6">
        <f>SUM(E5:E12)</f>
        <v>3647</v>
      </c>
      <c r="F14" s="6">
        <f>SUM(F5:F12)</f>
        <v>139</v>
      </c>
      <c r="G14" s="6">
        <f>SUM(G5:G12)</f>
        <v>212</v>
      </c>
      <c r="H14" s="6">
        <f>SUM(H5:H12)</f>
        <v>112</v>
      </c>
      <c r="I14" s="6">
        <f>SUM(I5:I12)</f>
        <v>2266</v>
      </c>
      <c r="J14" s="6">
        <f>SUM(J5:J12)</f>
        <v>42</v>
      </c>
      <c r="K14" s="6">
        <f>SUM(K5:K12)</f>
        <v>4205</v>
      </c>
      <c r="L14" s="6">
        <f>SUM(L5:L12)</f>
        <v>410</v>
      </c>
      <c r="M14" s="3">
        <f>SUM(M5:M12)</f>
        <v>2610</v>
      </c>
      <c r="N14" s="3">
        <f>SUM(N5:N12)</f>
        <v>648</v>
      </c>
      <c r="O14" s="3">
        <f>SUM(O5:O12)</f>
        <v>1270</v>
      </c>
      <c r="P14" s="11">
        <f>COUNTIF(P5:P13,"y")</f>
        <v>5</v>
      </c>
      <c r="Q14" s="11">
        <f>COUNTIF(Q5:Q13,"y")</f>
        <v>2</v>
      </c>
    </row>
    <row r="15" spans="1:19">
      <c r="A15" s="6" t="s">
        <v>42</v>
      </c>
      <c r="B15" s="9">
        <f>B14/COUNTA(B5:B12)*100</f>
        <v>75</v>
      </c>
      <c r="C15" s="9"/>
      <c r="D15" s="10">
        <f>D14/$C$14*100</f>
        <v>50.568028130916964</v>
      </c>
      <c r="E15" s="10">
        <f t="shared" ref="E15:L15" si="0">E14/$C$14*100</f>
        <v>49.323776034622668</v>
      </c>
      <c r="F15" s="10">
        <f t="shared" si="0"/>
        <v>1.8799026237489858</v>
      </c>
      <c r="G15" s="10">
        <f t="shared" si="0"/>
        <v>2.867189613199892</v>
      </c>
      <c r="H15" s="10">
        <f t="shared" si="0"/>
        <v>1.5147416824452258</v>
      </c>
      <c r="I15" s="10">
        <f t="shared" si="0"/>
        <v>30.646470110900729</v>
      </c>
      <c r="J15" s="10">
        <f t="shared" si="0"/>
        <v>0.56802813091695969</v>
      </c>
      <c r="K15" s="10">
        <f t="shared" si="0"/>
        <v>56.870435488233703</v>
      </c>
      <c r="L15" s="10">
        <f t="shared" si="0"/>
        <v>5.5450365160941306</v>
      </c>
      <c r="P15" s="11">
        <f>P14/8*100</f>
        <v>62.5</v>
      </c>
      <c r="Q15" s="11">
        <f>Q14/8*100</f>
        <v>25</v>
      </c>
    </row>
    <row r="17" spans="1:16">
      <c r="A17" t="s">
        <v>43</v>
      </c>
    </row>
    <row r="18" spans="1:16">
      <c r="A18" t="s">
        <v>44</v>
      </c>
    </row>
    <row r="19" spans="1:16">
      <c r="A19" t="s">
        <v>45</v>
      </c>
    </row>
    <row r="20" spans="1:16">
      <c r="A20" t="s">
        <v>46</v>
      </c>
    </row>
    <row r="21" spans="1:16">
      <c r="A21" t="s">
        <v>47</v>
      </c>
    </row>
    <row r="25" spans="1:16" ht="68.25" customHeight="1">
      <c r="A25" s="2" t="s">
        <v>48</v>
      </c>
      <c r="B25" s="2"/>
      <c r="C25" s="4" t="s">
        <v>49</v>
      </c>
      <c r="D25" s="4" t="s">
        <v>5</v>
      </c>
      <c r="E25" s="4" t="s">
        <v>6</v>
      </c>
      <c r="F25" s="4" t="s">
        <v>7</v>
      </c>
      <c r="G25" s="4" t="s">
        <v>8</v>
      </c>
      <c r="H25" s="4" t="s">
        <v>9</v>
      </c>
      <c r="I25" s="4" t="s">
        <v>10</v>
      </c>
      <c r="J25" s="4" t="s">
        <v>11</v>
      </c>
      <c r="K25" s="4" t="s">
        <v>12</v>
      </c>
      <c r="L25" s="4" t="s">
        <v>13</v>
      </c>
      <c r="M25" s="5" t="s">
        <v>50</v>
      </c>
      <c r="N25" s="5" t="s">
        <v>51</v>
      </c>
      <c r="O25" s="5"/>
      <c r="P25" s="15" t="s">
        <v>52</v>
      </c>
    </row>
    <row r="26" spans="1:16">
      <c r="A26" t="s">
        <v>53</v>
      </c>
      <c r="C26">
        <v>130696</v>
      </c>
      <c r="D26">
        <v>49.8</v>
      </c>
      <c r="E26">
        <v>50.2</v>
      </c>
      <c r="F26">
        <v>2.7</v>
      </c>
      <c r="G26">
        <v>2.5</v>
      </c>
      <c r="H26">
        <v>1.1000000000000001</v>
      </c>
      <c r="I26">
        <v>19.5</v>
      </c>
      <c r="J26">
        <v>0.4</v>
      </c>
      <c r="K26">
        <v>73</v>
      </c>
      <c r="L26">
        <v>3.4</v>
      </c>
      <c r="M26" s="14">
        <f>10600/C26*100</f>
        <v>8.1104241904878496</v>
      </c>
      <c r="N26">
        <v>9.5</v>
      </c>
    </row>
    <row r="27" spans="1:16">
      <c r="A27" t="s">
        <v>54</v>
      </c>
      <c r="C27">
        <v>87432</v>
      </c>
      <c r="D27">
        <v>50.3</v>
      </c>
      <c r="E27">
        <v>49.7</v>
      </c>
      <c r="F27">
        <v>1.1000000000000001</v>
      </c>
      <c r="G27">
        <v>5.0999999999999996</v>
      </c>
      <c r="H27">
        <v>3.3</v>
      </c>
      <c r="I27">
        <v>8.6999999999999993</v>
      </c>
      <c r="J27">
        <v>0.5</v>
      </c>
      <c r="K27">
        <v>78</v>
      </c>
      <c r="L27">
        <v>5</v>
      </c>
      <c r="M27" s="14">
        <f>10943/C27*100</f>
        <v>12.516012443956445</v>
      </c>
      <c r="N27">
        <v>7.4</v>
      </c>
    </row>
    <row r="28" spans="1:16">
      <c r="A28" t="s">
        <v>55</v>
      </c>
      <c r="C28">
        <v>18557</v>
      </c>
      <c r="D28">
        <v>49.1</v>
      </c>
      <c r="E28">
        <v>50.9</v>
      </c>
      <c r="F28">
        <v>1.1000000000000001</v>
      </c>
      <c r="G28">
        <v>1.7</v>
      </c>
      <c r="H28">
        <v>0.9</v>
      </c>
      <c r="I28">
        <v>6.8</v>
      </c>
      <c r="J28">
        <v>0.1</v>
      </c>
      <c r="K28">
        <v>87.6</v>
      </c>
      <c r="L28">
        <v>2.6</v>
      </c>
      <c r="M28" s="14">
        <f>1353/C28*100</f>
        <v>7.2910491997628935</v>
      </c>
      <c r="N28">
        <v>7.6</v>
      </c>
    </row>
    <row r="29" spans="1:16">
      <c r="A29" t="s">
        <v>56</v>
      </c>
      <c r="C29">
        <f>SUM(C26:C28)</f>
        <v>236685</v>
      </c>
      <c r="D29" s="14">
        <f>AVERAGE(D26:D28)</f>
        <v>49.733333333333327</v>
      </c>
      <c r="E29" s="14">
        <f t="shared" ref="E29:N29" si="1">AVERAGE(E26:E28)</f>
        <v>50.266666666666673</v>
      </c>
      <c r="F29" s="14">
        <f t="shared" si="1"/>
        <v>1.6333333333333335</v>
      </c>
      <c r="G29" s="14">
        <f t="shared" si="1"/>
        <v>3.0999999999999996</v>
      </c>
      <c r="H29" s="14">
        <f t="shared" si="1"/>
        <v>1.7666666666666668</v>
      </c>
      <c r="I29" s="14">
        <f t="shared" si="1"/>
        <v>11.666666666666666</v>
      </c>
      <c r="J29" s="14">
        <f t="shared" si="1"/>
        <v>0.33333333333333331</v>
      </c>
      <c r="K29" s="14">
        <f t="shared" si="1"/>
        <v>79.533333333333331</v>
      </c>
      <c r="L29" s="14">
        <f t="shared" si="1"/>
        <v>3.6666666666666665</v>
      </c>
      <c r="M29" s="14">
        <f t="shared" si="1"/>
        <v>9.3058286114023971</v>
      </c>
      <c r="N29" s="14">
        <f t="shared" si="1"/>
        <v>8.1666666666666661</v>
      </c>
    </row>
    <row r="31" spans="1:16" ht="89.25" customHeight="1">
      <c r="A31" s="2" t="s">
        <v>57</v>
      </c>
      <c r="B31" s="2"/>
      <c r="C31" s="4" t="s">
        <v>49</v>
      </c>
      <c r="D31" s="4" t="s">
        <v>5</v>
      </c>
      <c r="E31" s="4" t="s">
        <v>6</v>
      </c>
      <c r="F31" s="4" t="s">
        <v>7</v>
      </c>
      <c r="G31" s="4" t="s">
        <v>8</v>
      </c>
      <c r="H31" s="4" t="s">
        <v>9</v>
      </c>
      <c r="I31" s="4" t="s">
        <v>10</v>
      </c>
      <c r="J31" s="4" t="s">
        <v>11</v>
      </c>
      <c r="K31" s="4" t="s">
        <v>12</v>
      </c>
      <c r="L31" s="4" t="s">
        <v>13</v>
      </c>
      <c r="M31" s="5" t="s">
        <v>50</v>
      </c>
      <c r="N31" s="5" t="s">
        <v>51</v>
      </c>
      <c r="O31" s="5"/>
      <c r="P31" s="15" t="s">
        <v>58</v>
      </c>
    </row>
    <row r="32" spans="1:16">
      <c r="C32">
        <v>4227</v>
      </c>
      <c r="F32">
        <v>1</v>
      </c>
      <c r="G32">
        <v>3</v>
      </c>
      <c r="H32">
        <v>2</v>
      </c>
      <c r="I32">
        <v>20</v>
      </c>
      <c r="J32">
        <v>0</v>
      </c>
      <c r="K32">
        <v>64</v>
      </c>
      <c r="L32">
        <v>7</v>
      </c>
    </row>
    <row r="34" spans="1:12">
      <c r="A34" t="s">
        <v>59</v>
      </c>
      <c r="E34" s="14"/>
      <c r="F34" s="14">
        <f>F32-F29</f>
        <v>-0.63333333333333353</v>
      </c>
      <c r="G34" s="14">
        <f t="shared" ref="G34:L34" si="2">G32-G29</f>
        <v>-9.9999999999999645E-2</v>
      </c>
      <c r="H34" s="14">
        <f t="shared" si="2"/>
        <v>0.23333333333333317</v>
      </c>
      <c r="I34" s="14">
        <f t="shared" si="2"/>
        <v>8.3333333333333339</v>
      </c>
      <c r="J34" s="14">
        <f t="shared" si="2"/>
        <v>-0.33333333333333331</v>
      </c>
      <c r="K34" s="14">
        <f t="shared" si="2"/>
        <v>-15.533333333333331</v>
      </c>
      <c r="L34" s="14">
        <f t="shared" si="2"/>
        <v>3.3333333333333335</v>
      </c>
    </row>
    <row r="35" spans="1:12">
      <c r="A35" t="s">
        <v>60</v>
      </c>
      <c r="E35" s="14"/>
      <c r="F35" s="14">
        <f>F32-F15</f>
        <v>-0.87990262374898576</v>
      </c>
      <c r="G35" s="14">
        <f t="shared" ref="G35:L35" si="3">G32-G15</f>
        <v>0.13281038680010804</v>
      </c>
      <c r="H35" s="14">
        <f t="shared" si="3"/>
        <v>0.48525831755477422</v>
      </c>
      <c r="I35" s="14">
        <f t="shared" si="3"/>
        <v>-10.646470110900729</v>
      </c>
      <c r="J35" s="14">
        <f t="shared" si="3"/>
        <v>-0.56802813091695969</v>
      </c>
      <c r="K35" s="14">
        <f t="shared" si="3"/>
        <v>7.1295645117662971</v>
      </c>
      <c r="L35" s="14">
        <f t="shared" si="3"/>
        <v>1.4549634839058694</v>
      </c>
    </row>
  </sheetData>
  <conditionalFormatting sqref="F34:L35">
    <cfRule type="cellIs" dxfId="1" priority="2" operator="greaterThan">
      <formula>0</formula>
    </cfRule>
  </conditionalFormatting>
  <conditionalFormatting sqref="F34:L35">
    <cfRule type="cellIs" dxfId="0" priority="1" operator="lessThan">
      <formula>0</formula>
    </cfRule>
  </conditionalFormatting>
  <hyperlinks>
    <hyperlink ref="S6" r:id="rId1" xr:uid="{BA845A53-C303-4225-BC37-7E71A9CB3D17}"/>
    <hyperlink ref="S10" r:id="rId2" xr:uid="{5090486B-37A1-4061-918D-9BBA03A7909F}"/>
    <hyperlink ref="S12" r:id="rId3" xr:uid="{48D7A3BB-81AF-4109-BA76-5EB61EF8ED2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2022-03-30T16:34:02Z</dcterms:created>
  <dcterms:modified xsi:type="dcterms:W3CDTF">2023-02-13T15:46:33Z</dcterms:modified>
  <cp:category/>
  <cp:contentStatus/>
</cp:coreProperties>
</file>