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uition &amp; Fees\Tuition\Schedule Modeling\2019\"/>
    </mc:Choice>
  </mc:AlternateContent>
  <bookViews>
    <workbookView xWindow="-15" yWindow="-15" windowWidth="23955" windowHeight="10425" tabRatio="797" firstSheet="5" activeTab="7"/>
  </bookViews>
  <sheets>
    <sheet name="Test" sheetId="1" state="hidden" r:id="rId1"/>
    <sheet name="2018-19 Lower Res" sheetId="5" state="hidden" r:id="rId2"/>
    <sheet name="2018-19 Lower NonRes - $" sheetId="15" state="hidden" r:id="rId3"/>
    <sheet name="2018-19 Upper Res" sheetId="4" state="hidden" r:id="rId4"/>
    <sheet name="2018-19 Upper NonRes - $" sheetId="16" state="hidden" r:id="rId5"/>
    <sheet name="2018-19 Resident Detail" sheetId="9" r:id="rId6"/>
    <sheet name="2018-19 Non-Resident Detail " sheetId="17" r:id="rId7"/>
    <sheet name="18-19 Tuition Summary " sheetId="18" r:id="rId8"/>
    <sheet name="Sheet2" sheetId="2" r:id="rId9"/>
    <sheet name="Sheet3" sheetId="3" r:id="rId10"/>
  </sheets>
  <externalReferences>
    <externalReference r:id="rId11"/>
    <externalReference r:id="rId12"/>
    <externalReference r:id="rId13"/>
  </externalReferences>
  <definedNames>
    <definedName name="Building_Fees" localSheetId="7">'[1]ESTIMATED TUITION MODEL SUMMARY'!$C$9</definedName>
    <definedName name="Building_Fees">'[2]ESTIMATED TUITION MODEL SUMMARY'!$C$9</definedName>
    <definedName name="increase" localSheetId="7">'[1]resident working area'!$J$5:$Q$29</definedName>
    <definedName name="increase">'[2]resident working area'!$J$5:$Q$29</definedName>
    <definedName name="nonres" localSheetId="7">'[3]ESTIMATED TUITION MODEL SUMMARY'!$C$7</definedName>
    <definedName name="nonres" localSheetId="6">'[3]ESTIMATED TUITION MODEL SUMMARY'!$C$7</definedName>
    <definedName name="nonres" localSheetId="5">'[3]ESTIMATED TUITION MODEL SUMMARY'!$C$7</definedName>
    <definedName name="nonres">'[3]ESTIMATED TUITION MODEL SUMMARY'!$C$7</definedName>
    <definedName name="NonResDollarCalcs" localSheetId="7">'[3]non-resident working area'!$AA$4:$AM$28</definedName>
    <definedName name="NonResDollarCalcs" localSheetId="6">'[3]non-resident working area'!$AA$4:$AM$28</definedName>
    <definedName name="NonResDollarCalcs" localSheetId="5">'[3]non-resident working area'!$AA$4:$AM$28</definedName>
    <definedName name="NonResDollarCalcs">'[3]non-resident working area'!$AA$4:$AM$28</definedName>
    <definedName name="op_fees" localSheetId="7">'[1]ESTIMATED TUITION MODEL SUMMARY'!$C$8</definedName>
    <definedName name="op_fees">'[2]ESTIMATED TUITION MODEL SUMMARY'!$C$8</definedName>
    <definedName name="_xlnm.Print_Area" localSheetId="7">'18-19 Tuition Summary '!$A$1:$H$42</definedName>
    <definedName name="_xlnm.Print_Area" localSheetId="6">'2018-19 Non-Resident Detail '!$A$1:$J$36</definedName>
    <definedName name="_xlnm.Print_Area" localSheetId="5">'2018-19 Resident Detail'!$A$1:$J$36</definedName>
    <definedName name="ptrelationship" localSheetId="7">'[1]ESTIMATED TUITION MODEL SUMMARY'!$C$4</definedName>
    <definedName name="ptrelationship">'[2]ESTIMATED TUITION MODEL SUMMARY'!$C$4</definedName>
    <definedName name="S_A_Fees" localSheetId="7">'[1]ESTIMATED TUITION MODEL SUMMARY'!$C$10</definedName>
    <definedName name="S_A_Fees">'[2]ESTIMATED TUITION MODEL SUMMARY'!$C$10</definedName>
    <definedName name="totalpercent" localSheetId="7">'[1]ESTIMATED TUITION MODEL SUMMARY'!$C$7</definedName>
    <definedName name="totalpercent">'[2]ESTIMATED TUITION MODEL SUMMARY'!$C$7</definedName>
  </definedNames>
  <calcPr calcId="162913"/>
</workbook>
</file>

<file path=xl/calcChain.xml><?xml version="1.0" encoding="utf-8"?>
<calcChain xmlns="http://schemas.openxmlformats.org/spreadsheetml/2006/main">
  <c r="P20" i="5" l="1"/>
  <c r="P21" i="16"/>
  <c r="P5" i="16"/>
  <c r="H5" i="16"/>
  <c r="P4" i="16"/>
  <c r="H4" i="16"/>
  <c r="H13" i="16" s="1"/>
  <c r="H14" i="17" s="1"/>
  <c r="P6" i="16" l="1"/>
  <c r="P8" i="16" s="1"/>
  <c r="H12" i="16"/>
  <c r="H13" i="17" s="1"/>
  <c r="H16" i="16"/>
  <c r="H11" i="16"/>
  <c r="H12" i="17" s="1"/>
  <c r="H15" i="16"/>
  <c r="H16" i="17" s="1"/>
  <c r="H10" i="16"/>
  <c r="H11" i="17" s="1"/>
  <c r="H14" i="16"/>
  <c r="H15" i="17" s="1"/>
  <c r="H8" i="16"/>
  <c r="H9" i="17" s="1"/>
  <c r="H7" i="16"/>
  <c r="H8" i="17" s="1"/>
  <c r="H20" i="18" s="1"/>
  <c r="H9" i="16"/>
  <c r="H10" i="17" s="1"/>
  <c r="P21" i="15"/>
  <c r="P5" i="15"/>
  <c r="H5" i="15"/>
  <c r="P4" i="15"/>
  <c r="H4" i="15"/>
  <c r="H13" i="15" s="1"/>
  <c r="C14" i="17" s="1"/>
  <c r="P6" i="15" l="1"/>
  <c r="P8" i="15" s="1"/>
  <c r="H17" i="16"/>
  <c r="H17" i="17"/>
  <c r="H12" i="15"/>
  <c r="C13" i="17" s="1"/>
  <c r="H16" i="15"/>
  <c r="H11" i="15"/>
  <c r="C12" i="17" s="1"/>
  <c r="H15" i="15"/>
  <c r="C16" i="17" s="1"/>
  <c r="H8" i="15"/>
  <c r="C9" i="17" s="1"/>
  <c r="H10" i="15"/>
  <c r="C11" i="17" s="1"/>
  <c r="H14" i="15"/>
  <c r="C15" i="17" s="1"/>
  <c r="H7" i="15"/>
  <c r="C8" i="17" s="1"/>
  <c r="E20" i="18" s="1"/>
  <c r="H9" i="15"/>
  <c r="C10" i="17" s="1"/>
  <c r="D5" i="4"/>
  <c r="C5" i="16" s="1"/>
  <c r="D5" i="16" s="1"/>
  <c r="H5" i="4"/>
  <c r="H4" i="4"/>
  <c r="H14" i="4" s="1"/>
  <c r="H15" i="9" s="1"/>
  <c r="D4" i="4"/>
  <c r="H18" i="16" l="1"/>
  <c r="H18" i="17"/>
  <c r="H26" i="18" s="1"/>
  <c r="H17" i="15"/>
  <c r="C17" i="17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G32" i="9" s="1"/>
  <c r="C4" i="16"/>
  <c r="D4" i="16" s="1"/>
  <c r="D7" i="16" s="1"/>
  <c r="H7" i="4"/>
  <c r="H8" i="9" s="1"/>
  <c r="H11" i="4"/>
  <c r="H12" i="9" s="1"/>
  <c r="H15" i="4"/>
  <c r="H16" i="9" s="1"/>
  <c r="H10" i="4"/>
  <c r="H11" i="9" s="1"/>
  <c r="H9" i="4"/>
  <c r="H10" i="9" s="1"/>
  <c r="H13" i="4"/>
  <c r="H14" i="9" s="1"/>
  <c r="H8" i="4"/>
  <c r="H9" i="9" s="1"/>
  <c r="H12" i="4"/>
  <c r="H13" i="9" s="1"/>
  <c r="H16" i="4"/>
  <c r="G17" i="9" l="1"/>
  <c r="G14" i="9"/>
  <c r="G10" i="9"/>
  <c r="G11" i="9"/>
  <c r="G15" i="9"/>
  <c r="G13" i="9"/>
  <c r="G12" i="9"/>
  <c r="G9" i="9"/>
  <c r="G16" i="9"/>
  <c r="G8" i="9"/>
  <c r="G20" i="18"/>
  <c r="H18" i="15"/>
  <c r="C18" i="17"/>
  <c r="E26" i="18" s="1"/>
  <c r="D8" i="16"/>
  <c r="G8" i="17"/>
  <c r="G18" i="9"/>
  <c r="G25" i="18" s="1"/>
  <c r="H19" i="16"/>
  <c r="H19" i="17"/>
  <c r="G23" i="9"/>
  <c r="G26" i="9"/>
  <c r="G27" i="9"/>
  <c r="G24" i="9"/>
  <c r="G31" i="9"/>
  <c r="G30" i="9"/>
  <c r="G22" i="9"/>
  <c r="G21" i="9"/>
  <c r="G19" i="9"/>
  <c r="G29" i="9"/>
  <c r="G25" i="9"/>
  <c r="G28" i="9"/>
  <c r="G20" i="9"/>
  <c r="H17" i="4"/>
  <c r="H17" i="9"/>
  <c r="G19" i="18" l="1"/>
  <c r="G31" i="18" s="1"/>
  <c r="H19" i="15"/>
  <c r="C19" i="17"/>
  <c r="G13" i="18"/>
  <c r="H20" i="16"/>
  <c r="H20" i="17"/>
  <c r="D9" i="16"/>
  <c r="G9" i="17"/>
  <c r="H19" i="18"/>
  <c r="H18" i="4"/>
  <c r="H18" i="9"/>
  <c r="G26" i="18" l="1"/>
  <c r="G8" i="18"/>
  <c r="H31" i="18"/>
  <c r="D10" i="16"/>
  <c r="G10" i="17"/>
  <c r="H21" i="16"/>
  <c r="H21" i="17"/>
  <c r="H20" i="15"/>
  <c r="C20" i="17"/>
  <c r="H19" i="4"/>
  <c r="H19" i="9"/>
  <c r="D5" i="5"/>
  <c r="D4" i="5"/>
  <c r="H21" i="15" l="1"/>
  <c r="C21" i="17"/>
  <c r="D11" i="16"/>
  <c r="G11" i="17"/>
  <c r="H22" i="16"/>
  <c r="H22" i="17"/>
  <c r="H14" i="18" s="1"/>
  <c r="C5" i="15"/>
  <c r="D5" i="15" s="1"/>
  <c r="O17" i="5"/>
  <c r="O20" i="5"/>
  <c r="C4" i="15"/>
  <c r="D4" i="15" s="1"/>
  <c r="D7" i="15" s="1"/>
  <c r="D8" i="15" s="1"/>
  <c r="D9" i="15" s="1"/>
  <c r="D10" i="15" s="1"/>
  <c r="H20" i="4"/>
  <c r="H20" i="9"/>
  <c r="D7" i="5"/>
  <c r="P5" i="4"/>
  <c r="P4" i="4"/>
  <c r="P6" i="4" s="1"/>
  <c r="P8" i="4" s="1"/>
  <c r="Q5" i="5"/>
  <c r="Q4" i="5"/>
  <c r="D12" i="16" l="1"/>
  <c r="G12" i="17"/>
  <c r="H23" i="16"/>
  <c r="H23" i="17"/>
  <c r="B8" i="17"/>
  <c r="H22" i="15"/>
  <c r="C22" i="17"/>
  <c r="E14" i="18" s="1"/>
  <c r="H21" i="4"/>
  <c r="H21" i="9"/>
  <c r="B8" i="9"/>
  <c r="D8" i="5"/>
  <c r="Q6" i="5"/>
  <c r="Q8" i="5" s="1"/>
  <c r="E19" i="18" l="1"/>
  <c r="D19" i="18"/>
  <c r="B9" i="17"/>
  <c r="D13" i="16"/>
  <c r="G13" i="17"/>
  <c r="H9" i="18"/>
  <c r="H23" i="15"/>
  <c r="C23" i="17"/>
  <c r="H24" i="16"/>
  <c r="H24" i="17"/>
  <c r="H22" i="4"/>
  <c r="H22" i="9"/>
  <c r="B9" i="9"/>
  <c r="D9" i="5"/>
  <c r="H25" i="16" l="1"/>
  <c r="H25" i="17"/>
  <c r="B10" i="17"/>
  <c r="G14" i="18"/>
  <c r="E31" i="18"/>
  <c r="H24" i="15"/>
  <c r="C24" i="17"/>
  <c r="D14" i="16"/>
  <c r="G14" i="17"/>
  <c r="H23" i="4"/>
  <c r="H23" i="9"/>
  <c r="D10" i="5"/>
  <c r="B10" i="9"/>
  <c r="H25" i="15" l="1"/>
  <c r="C25" i="17"/>
  <c r="D11" i="15"/>
  <c r="D12" i="15" s="1"/>
  <c r="D13" i="15" s="1"/>
  <c r="D14" i="15" s="1"/>
  <c r="D15" i="15" s="1"/>
  <c r="D16" i="15" s="1"/>
  <c r="B11" i="17"/>
  <c r="D15" i="16"/>
  <c r="G15" i="17"/>
  <c r="G9" i="18"/>
  <c r="H26" i="16"/>
  <c r="H26" i="17"/>
  <c r="H24" i="4"/>
  <c r="H24" i="9"/>
  <c r="D11" i="5"/>
  <c r="B11" i="9"/>
  <c r="J8" i="1"/>
  <c r="J9" i="1"/>
  <c r="J10" i="1"/>
  <c r="J11" i="1"/>
  <c r="J12" i="1"/>
  <c r="J13" i="1"/>
  <c r="J14" i="1"/>
  <c r="J15" i="1"/>
  <c r="J16" i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7" i="1"/>
  <c r="H5" i="5"/>
  <c r="K5" i="5" s="1"/>
  <c r="L5" i="1"/>
  <c r="L4" i="1"/>
  <c r="L15" i="1" s="1"/>
  <c r="H4" i="5"/>
  <c r="C16" i="2"/>
  <c r="E11" i="2"/>
  <c r="E16" i="2"/>
  <c r="F16" i="2" s="1"/>
  <c r="G16" i="2" s="1"/>
  <c r="H4" i="1"/>
  <c r="D4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H27" i="16" l="1"/>
  <c r="H27" i="17"/>
  <c r="E9" i="18"/>
  <c r="D16" i="16"/>
  <c r="G16" i="17"/>
  <c r="K5" i="16"/>
  <c r="L5" i="16" s="1"/>
  <c r="Q5" i="16" s="1"/>
  <c r="K5" i="4"/>
  <c r="K5" i="15"/>
  <c r="L5" i="15" s="1"/>
  <c r="Q5" i="15" s="1"/>
  <c r="O18" i="5"/>
  <c r="O21" i="5"/>
  <c r="O22" i="5" s="1"/>
  <c r="O24" i="5" s="1"/>
  <c r="P21" i="5"/>
  <c r="K4" i="5"/>
  <c r="O14" i="5"/>
  <c r="P14" i="5" s="1"/>
  <c r="B12" i="17"/>
  <c r="H26" i="15"/>
  <c r="C26" i="17"/>
  <c r="H25" i="4"/>
  <c r="H25" i="9"/>
  <c r="R5" i="5"/>
  <c r="H14" i="5"/>
  <c r="C15" i="9" s="1"/>
  <c r="H10" i="5"/>
  <c r="C11" i="9" s="1"/>
  <c r="H13" i="5"/>
  <c r="C14" i="9" s="1"/>
  <c r="H9" i="5"/>
  <c r="C10" i="9" s="1"/>
  <c r="H16" i="5"/>
  <c r="C17" i="9" s="1"/>
  <c r="H12" i="5"/>
  <c r="C13" i="9" s="1"/>
  <c r="H8" i="5"/>
  <c r="C9" i="9" s="1"/>
  <c r="H15" i="5"/>
  <c r="C16" i="9" s="1"/>
  <c r="H11" i="5"/>
  <c r="C12" i="9" s="1"/>
  <c r="H7" i="5"/>
  <c r="C8" i="9" s="1"/>
  <c r="D12" i="5"/>
  <c r="B12" i="9"/>
  <c r="R4" i="5"/>
  <c r="R6" i="5" s="1"/>
  <c r="R8" i="5" s="1"/>
  <c r="L7" i="1"/>
  <c r="L11" i="1"/>
  <c r="L8" i="1"/>
  <c r="L12" i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9" i="1"/>
  <c r="L13" i="1"/>
  <c r="L10" i="1"/>
  <c r="L14" i="1"/>
  <c r="H17" i="5" l="1"/>
  <c r="C18" i="9" s="1"/>
  <c r="H27" i="15"/>
  <c r="C27" i="17"/>
  <c r="D26" i="18"/>
  <c r="K4" i="4"/>
  <c r="K4" i="16"/>
  <c r="L4" i="16" s="1"/>
  <c r="K4" i="15"/>
  <c r="L4" i="15" s="1"/>
  <c r="D20" i="18"/>
  <c r="B13" i="17"/>
  <c r="G17" i="17"/>
  <c r="D17" i="16"/>
  <c r="H28" i="16"/>
  <c r="H28" i="17"/>
  <c r="H26" i="4"/>
  <c r="H26" i="9"/>
  <c r="L5" i="5"/>
  <c r="L5" i="4"/>
  <c r="Q5" i="4" s="1"/>
  <c r="L4" i="4"/>
  <c r="L4" i="5"/>
  <c r="D13" i="5"/>
  <c r="B13" i="9"/>
  <c r="H18" i="5"/>
  <c r="C19" i="9" s="1"/>
  <c r="P21" i="4"/>
  <c r="D18" i="16" l="1"/>
  <c r="G18" i="17"/>
  <c r="D31" i="18"/>
  <c r="L14" i="16"/>
  <c r="I15" i="17" s="1"/>
  <c r="J15" i="17" s="1"/>
  <c r="L16" i="16"/>
  <c r="Q4" i="16"/>
  <c r="Q6" i="16" s="1"/>
  <c r="Q8" i="16" s="1"/>
  <c r="L11" i="16"/>
  <c r="I12" i="17" s="1"/>
  <c r="J12" i="17" s="1"/>
  <c r="L7" i="16"/>
  <c r="I8" i="17" s="1"/>
  <c r="L15" i="16"/>
  <c r="I16" i="17" s="1"/>
  <c r="J16" i="17" s="1"/>
  <c r="L9" i="16"/>
  <c r="I10" i="17" s="1"/>
  <c r="J10" i="17" s="1"/>
  <c r="L8" i="16"/>
  <c r="I9" i="17" s="1"/>
  <c r="J9" i="17" s="1"/>
  <c r="L13" i="16"/>
  <c r="I14" i="17" s="1"/>
  <c r="J14" i="17" s="1"/>
  <c r="L10" i="16"/>
  <c r="I11" i="17" s="1"/>
  <c r="J11" i="17" s="1"/>
  <c r="L12" i="16"/>
  <c r="I13" i="17" s="1"/>
  <c r="J13" i="17" s="1"/>
  <c r="H29" i="16"/>
  <c r="H29" i="17"/>
  <c r="B14" i="17"/>
  <c r="L10" i="15"/>
  <c r="D11" i="17" s="1"/>
  <c r="E11" i="17" s="1"/>
  <c r="L16" i="15"/>
  <c r="L14" i="15"/>
  <c r="D15" i="17" s="1"/>
  <c r="Q4" i="15"/>
  <c r="Q6" i="15" s="1"/>
  <c r="Q8" i="15" s="1"/>
  <c r="L7" i="15"/>
  <c r="D8" i="17" s="1"/>
  <c r="L11" i="15"/>
  <c r="D12" i="17" s="1"/>
  <c r="E12" i="17" s="1"/>
  <c r="L9" i="15"/>
  <c r="D10" i="17" s="1"/>
  <c r="E10" i="17" s="1"/>
  <c r="L15" i="15"/>
  <c r="D16" i="17" s="1"/>
  <c r="L13" i="15"/>
  <c r="D14" i="17" s="1"/>
  <c r="L8" i="15"/>
  <c r="D9" i="17" s="1"/>
  <c r="E9" i="17" s="1"/>
  <c r="L12" i="15"/>
  <c r="D13" i="17" s="1"/>
  <c r="E13" i="17" s="1"/>
  <c r="H28" i="15"/>
  <c r="C28" i="17"/>
  <c r="H27" i="4"/>
  <c r="H27" i="9"/>
  <c r="L7" i="5"/>
  <c r="D8" i="9" s="1"/>
  <c r="D21" i="18" s="1"/>
  <c r="D22" i="18" s="1"/>
  <c r="E36" i="18" s="1"/>
  <c r="E37" i="18" s="1"/>
  <c r="L16" i="5"/>
  <c r="L8" i="5"/>
  <c r="D9" i="9" s="1"/>
  <c r="E9" i="9" s="1"/>
  <c r="L14" i="5"/>
  <c r="D15" i="9" s="1"/>
  <c r="L12" i="5"/>
  <c r="D13" i="9" s="1"/>
  <c r="L11" i="5"/>
  <c r="D12" i="9" s="1"/>
  <c r="L15" i="5"/>
  <c r="D16" i="9" s="1"/>
  <c r="L10" i="5"/>
  <c r="D11" i="9" s="1"/>
  <c r="L13" i="5"/>
  <c r="D14" i="9" s="1"/>
  <c r="L9" i="5"/>
  <c r="D10" i="9" s="1"/>
  <c r="L14" i="4"/>
  <c r="I15" i="9" s="1"/>
  <c r="J15" i="9" s="1"/>
  <c r="L8" i="4"/>
  <c r="I9" i="9" s="1"/>
  <c r="J9" i="9" s="1"/>
  <c r="L12" i="4"/>
  <c r="I13" i="9" s="1"/>
  <c r="J13" i="9" s="1"/>
  <c r="L11" i="4"/>
  <c r="I12" i="9" s="1"/>
  <c r="J12" i="9" s="1"/>
  <c r="L9" i="4"/>
  <c r="I10" i="9" s="1"/>
  <c r="J10" i="9" s="1"/>
  <c r="L16" i="4"/>
  <c r="L10" i="4"/>
  <c r="I11" i="9" s="1"/>
  <c r="J11" i="9" s="1"/>
  <c r="L7" i="4"/>
  <c r="I8" i="9" s="1"/>
  <c r="G21" i="18" s="1"/>
  <c r="G22" i="18" s="1"/>
  <c r="L13" i="4"/>
  <c r="I14" i="9" s="1"/>
  <c r="J14" i="9" s="1"/>
  <c r="L15" i="4"/>
  <c r="I16" i="9" s="1"/>
  <c r="J16" i="9" s="1"/>
  <c r="Q4" i="4"/>
  <c r="Q6" i="4" s="1"/>
  <c r="Q8" i="4" s="1"/>
  <c r="D14" i="5"/>
  <c r="B14" i="9"/>
  <c r="H19" i="5"/>
  <c r="C20" i="9" s="1"/>
  <c r="E10" i="9"/>
  <c r="B15" i="17" l="1"/>
  <c r="E15" i="17" s="1"/>
  <c r="L17" i="15"/>
  <c r="D17" i="17"/>
  <c r="E21" i="18"/>
  <c r="E22" i="18" s="1"/>
  <c r="E8" i="17"/>
  <c r="H30" i="16"/>
  <c r="H30" i="17"/>
  <c r="L17" i="16"/>
  <c r="I17" i="17"/>
  <c r="J17" i="17" s="1"/>
  <c r="H25" i="18"/>
  <c r="H29" i="15"/>
  <c r="C29" i="17"/>
  <c r="E14" i="17"/>
  <c r="H21" i="18"/>
  <c r="H22" i="18" s="1"/>
  <c r="J8" i="17"/>
  <c r="D19" i="16"/>
  <c r="G19" i="17"/>
  <c r="H28" i="4"/>
  <c r="H28" i="9"/>
  <c r="J8" i="9"/>
  <c r="I17" i="9"/>
  <c r="J17" i="9" s="1"/>
  <c r="L17" i="4"/>
  <c r="L17" i="5"/>
  <c r="D17" i="9"/>
  <c r="E8" i="9"/>
  <c r="D15" i="5"/>
  <c r="B15" i="9"/>
  <c r="H20" i="5"/>
  <c r="C21" i="9" s="1"/>
  <c r="E11" i="9"/>
  <c r="H31" i="16" l="1"/>
  <c r="H32" i="17" s="1"/>
  <c r="H31" i="17"/>
  <c r="L18" i="15"/>
  <c r="D18" i="17"/>
  <c r="E27" i="18" s="1"/>
  <c r="D20" i="16"/>
  <c r="G20" i="17"/>
  <c r="H30" i="15"/>
  <c r="C30" i="17"/>
  <c r="L18" i="16"/>
  <c r="I18" i="17"/>
  <c r="B16" i="17"/>
  <c r="E16" i="17" s="1"/>
  <c r="H29" i="4"/>
  <c r="H29" i="9"/>
  <c r="L18" i="4"/>
  <c r="I18" i="9"/>
  <c r="G27" i="18" s="1"/>
  <c r="G28" i="18" s="1"/>
  <c r="D18" i="9"/>
  <c r="L18" i="5"/>
  <c r="B16" i="9"/>
  <c r="D16" i="5"/>
  <c r="H21" i="5"/>
  <c r="C22" i="9" s="1"/>
  <c r="E12" i="9"/>
  <c r="H27" i="18" l="1"/>
  <c r="H28" i="18" s="1"/>
  <c r="J18" i="17"/>
  <c r="D17" i="15"/>
  <c r="B17" i="17"/>
  <c r="E17" i="17" s="1"/>
  <c r="L19" i="15"/>
  <c r="D19" i="17"/>
  <c r="D14" i="18"/>
  <c r="D9" i="18" s="1"/>
  <c r="D27" i="18"/>
  <c r="L19" i="16"/>
  <c r="I19" i="17"/>
  <c r="J19" i="17" s="1"/>
  <c r="D21" i="16"/>
  <c r="G21" i="17"/>
  <c r="H31" i="15"/>
  <c r="C32" i="17" s="1"/>
  <c r="C31" i="17"/>
  <c r="H30" i="4"/>
  <c r="H30" i="9"/>
  <c r="L19" i="5"/>
  <c r="D19" i="9"/>
  <c r="J18" i="9"/>
  <c r="L19" i="4"/>
  <c r="I19" i="9"/>
  <c r="J19" i="9" s="1"/>
  <c r="B17" i="9"/>
  <c r="D17" i="5"/>
  <c r="H22" i="5"/>
  <c r="C23" i="9" s="1"/>
  <c r="E13" i="9"/>
  <c r="L20" i="16" l="1"/>
  <c r="I20" i="17"/>
  <c r="J20" i="17" s="1"/>
  <c r="D18" i="15"/>
  <c r="B18" i="17"/>
  <c r="D22" i="16"/>
  <c r="G22" i="17"/>
  <c r="H13" i="18" s="1"/>
  <c r="H8" i="18" s="1"/>
  <c r="L20" i="15"/>
  <c r="D20" i="17"/>
  <c r="H31" i="4"/>
  <c r="H32" i="9" s="1"/>
  <c r="H31" i="9"/>
  <c r="L20" i="4"/>
  <c r="I20" i="9"/>
  <c r="J20" i="9" s="1"/>
  <c r="D20" i="9"/>
  <c r="L20" i="5"/>
  <c r="D18" i="5"/>
  <c r="B18" i="9"/>
  <c r="H23" i="5"/>
  <c r="C24" i="9" s="1"/>
  <c r="E14" i="9"/>
  <c r="L21" i="15" l="1"/>
  <c r="D21" i="17"/>
  <c r="E25" i="18"/>
  <c r="E28" i="18" s="1"/>
  <c r="E18" i="17"/>
  <c r="D19" i="15"/>
  <c r="B19" i="17"/>
  <c r="E19" i="17" s="1"/>
  <c r="D23" i="16"/>
  <c r="G23" i="17"/>
  <c r="D25" i="18"/>
  <c r="D28" i="18" s="1"/>
  <c r="L21" i="16"/>
  <c r="I21" i="17"/>
  <c r="J21" i="17" s="1"/>
  <c r="D21" i="9"/>
  <c r="L21" i="5"/>
  <c r="L21" i="4"/>
  <c r="I21" i="9"/>
  <c r="J21" i="9" s="1"/>
  <c r="D19" i="5"/>
  <c r="B19" i="9"/>
  <c r="H24" i="5"/>
  <c r="C25" i="9" s="1"/>
  <c r="E15" i="9"/>
  <c r="L22" i="16" l="1"/>
  <c r="I22" i="17"/>
  <c r="D24" i="16"/>
  <c r="G24" i="17"/>
  <c r="D20" i="15"/>
  <c r="D21" i="15" s="1"/>
  <c r="B22" i="17" s="1"/>
  <c r="E13" i="18" s="1"/>
  <c r="B20" i="17"/>
  <c r="E20" i="17" s="1"/>
  <c r="L22" i="15"/>
  <c r="D22" i="17"/>
  <c r="E15" i="18" s="1"/>
  <c r="L22" i="4"/>
  <c r="I22" i="9"/>
  <c r="G15" i="18" s="1"/>
  <c r="L22" i="5"/>
  <c r="D22" i="9"/>
  <c r="D20" i="5"/>
  <c r="B20" i="9"/>
  <c r="H25" i="5"/>
  <c r="C26" i="9" s="1"/>
  <c r="E16" i="9"/>
  <c r="E10" i="18" l="1"/>
  <c r="J22" i="17"/>
  <c r="H15" i="18"/>
  <c r="H16" i="18" s="1"/>
  <c r="E16" i="18"/>
  <c r="E8" i="18"/>
  <c r="E11" i="18" s="1"/>
  <c r="D15" i="18"/>
  <c r="D10" i="18" s="1"/>
  <c r="D25" i="16"/>
  <c r="G25" i="17"/>
  <c r="L23" i="15"/>
  <c r="D23" i="17"/>
  <c r="G10" i="18"/>
  <c r="G11" i="18" s="1"/>
  <c r="G16" i="18"/>
  <c r="B21" i="17"/>
  <c r="E21" i="17" s="1"/>
  <c r="L23" i="16"/>
  <c r="I23" i="17"/>
  <c r="J23" i="17" s="1"/>
  <c r="L23" i="5"/>
  <c r="D23" i="9"/>
  <c r="J22" i="9"/>
  <c r="L23" i="4"/>
  <c r="I23" i="9"/>
  <c r="J23" i="9" s="1"/>
  <c r="D21" i="5"/>
  <c r="B21" i="9"/>
  <c r="H26" i="5"/>
  <c r="C27" i="9" s="1"/>
  <c r="E17" i="9"/>
  <c r="H10" i="18" l="1"/>
  <c r="H11" i="18" s="1"/>
  <c r="D22" i="15"/>
  <c r="E22" i="17"/>
  <c r="L24" i="16"/>
  <c r="I24" i="17"/>
  <c r="J24" i="17" s="1"/>
  <c r="L24" i="15"/>
  <c r="D24" i="17"/>
  <c r="D26" i="16"/>
  <c r="G26" i="17"/>
  <c r="L24" i="4"/>
  <c r="I24" i="9"/>
  <c r="J24" i="9" s="1"/>
  <c r="D24" i="9"/>
  <c r="L24" i="5"/>
  <c r="D22" i="5"/>
  <c r="B22" i="9"/>
  <c r="H27" i="5"/>
  <c r="C28" i="9" s="1"/>
  <c r="E18" i="9"/>
  <c r="D27" i="16" l="1"/>
  <c r="G27" i="17"/>
  <c r="I25" i="17"/>
  <c r="J25" i="17" s="1"/>
  <c r="L25" i="16"/>
  <c r="I26" i="17" s="1"/>
  <c r="J26" i="17" s="1"/>
  <c r="L26" i="16"/>
  <c r="I27" i="17" s="1"/>
  <c r="L27" i="16"/>
  <c r="I28" i="17" s="1"/>
  <c r="L29" i="16"/>
  <c r="I30" i="17" s="1"/>
  <c r="L30" i="16"/>
  <c r="I31" i="17" s="1"/>
  <c r="L31" i="16"/>
  <c r="I32" i="17" s="1"/>
  <c r="L28" i="16"/>
  <c r="I29" i="17" s="1"/>
  <c r="D13" i="18"/>
  <c r="D25" i="17"/>
  <c r="L27" i="15"/>
  <c r="D28" i="17" s="1"/>
  <c r="L29" i="15"/>
  <c r="D30" i="17" s="1"/>
  <c r="L30" i="15"/>
  <c r="D31" i="17" s="1"/>
  <c r="L31" i="15"/>
  <c r="D32" i="17" s="1"/>
  <c r="L28" i="15"/>
  <c r="D29" i="17" s="1"/>
  <c r="L25" i="15"/>
  <c r="D26" i="17" s="1"/>
  <c r="L26" i="15"/>
  <c r="D27" i="17" s="1"/>
  <c r="D23" i="15"/>
  <c r="B23" i="17"/>
  <c r="E23" i="17" s="1"/>
  <c r="L29" i="4"/>
  <c r="I30" i="9" s="1"/>
  <c r="J30" i="9" s="1"/>
  <c r="L27" i="4"/>
  <c r="I28" i="9" s="1"/>
  <c r="J28" i="9" s="1"/>
  <c r="L26" i="4"/>
  <c r="I27" i="9" s="1"/>
  <c r="J27" i="9" s="1"/>
  <c r="L31" i="4"/>
  <c r="I32" i="9" s="1"/>
  <c r="J32" i="9" s="1"/>
  <c r="L25" i="4"/>
  <c r="I26" i="9" s="1"/>
  <c r="J26" i="9" s="1"/>
  <c r="L30" i="4"/>
  <c r="I31" i="9" s="1"/>
  <c r="J31" i="9" s="1"/>
  <c r="I25" i="9"/>
  <c r="J25" i="9" s="1"/>
  <c r="L28" i="4"/>
  <c r="I29" i="9" s="1"/>
  <c r="J29" i="9" s="1"/>
  <c r="L25" i="5"/>
  <c r="D26" i="9" s="1"/>
  <c r="L31" i="5"/>
  <c r="D32" i="9" s="1"/>
  <c r="D25" i="9"/>
  <c r="L27" i="5"/>
  <c r="D28" i="9" s="1"/>
  <c r="L30" i="5"/>
  <c r="D31" i="9" s="1"/>
  <c r="L26" i="5"/>
  <c r="D27" i="9" s="1"/>
  <c r="L29" i="5"/>
  <c r="D30" i="9" s="1"/>
  <c r="L28" i="5"/>
  <c r="D29" i="9" s="1"/>
  <c r="D23" i="5"/>
  <c r="B23" i="9"/>
  <c r="H28" i="5"/>
  <c r="C29" i="9" s="1"/>
  <c r="E19" i="9"/>
  <c r="J27" i="17" l="1"/>
  <c r="D24" i="15"/>
  <c r="B24" i="17"/>
  <c r="E24" i="17" s="1"/>
  <c r="D28" i="16"/>
  <c r="G28" i="17"/>
  <c r="J28" i="17" s="1"/>
  <c r="D16" i="18"/>
  <c r="E40" i="18" s="1"/>
  <c r="D8" i="18"/>
  <c r="D11" i="18" s="1"/>
  <c r="D24" i="5"/>
  <c r="B24" i="9"/>
  <c r="H29" i="5"/>
  <c r="E20" i="9"/>
  <c r="D29" i="16" l="1"/>
  <c r="G29" i="17"/>
  <c r="J29" i="17" s="1"/>
  <c r="D25" i="15"/>
  <c r="B25" i="17"/>
  <c r="E25" i="17" s="1"/>
  <c r="H30" i="5"/>
  <c r="C30" i="9"/>
  <c r="B25" i="9"/>
  <c r="D25" i="5"/>
  <c r="E21" i="9"/>
  <c r="D26" i="15" l="1"/>
  <c r="B26" i="17"/>
  <c r="E26" i="17" s="1"/>
  <c r="D30" i="16"/>
  <c r="G30" i="17"/>
  <c r="J30" i="17" s="1"/>
  <c r="H31" i="5"/>
  <c r="C32" i="9" s="1"/>
  <c r="C31" i="9"/>
  <c r="D26" i="5"/>
  <c r="B26" i="9"/>
  <c r="Q21" i="5"/>
  <c r="E22" i="9"/>
  <c r="D31" i="16" l="1"/>
  <c r="G32" i="17" s="1"/>
  <c r="J32" i="17" s="1"/>
  <c r="G31" i="17"/>
  <c r="J31" i="17" s="1"/>
  <c r="D27" i="15"/>
  <c r="B27" i="17"/>
  <c r="E27" i="17" s="1"/>
  <c r="D27" i="5"/>
  <c r="B27" i="9"/>
  <c r="E23" i="9"/>
  <c r="D28" i="15" l="1"/>
  <c r="B28" i="17"/>
  <c r="E28" i="17" s="1"/>
  <c r="D28" i="5"/>
  <c r="B28" i="9"/>
  <c r="E24" i="9"/>
  <c r="D29" i="15" l="1"/>
  <c r="B29" i="17"/>
  <c r="E29" i="17" s="1"/>
  <c r="D29" i="5"/>
  <c r="B29" i="9"/>
  <c r="E25" i="9"/>
  <c r="D30" i="15" l="1"/>
  <c r="B30" i="17"/>
  <c r="E30" i="17" s="1"/>
  <c r="D30" i="5"/>
  <c r="B30" i="9"/>
  <c r="E26" i="9"/>
  <c r="D31" i="15" l="1"/>
  <c r="B32" i="17" s="1"/>
  <c r="E32" i="17" s="1"/>
  <c r="B31" i="17"/>
  <c r="E31" i="17" s="1"/>
  <c r="D31" i="5"/>
  <c r="B32" i="9" s="1"/>
  <c r="B31" i="9"/>
  <c r="E27" i="9"/>
  <c r="E28" i="9" l="1"/>
  <c r="E29" i="9" l="1"/>
  <c r="E30" i="9" l="1"/>
  <c r="E31" i="9" l="1"/>
  <c r="E32" i="9"/>
</calcChain>
</file>

<file path=xl/sharedStrings.xml><?xml version="1.0" encoding="utf-8"?>
<sst xmlns="http://schemas.openxmlformats.org/spreadsheetml/2006/main" count="271" uniqueCount="88">
  <si>
    <t>2014-15</t>
  </si>
  <si>
    <t>1-10 credits</t>
  </si>
  <si>
    <t>10-18 credits</t>
  </si>
  <si>
    <t>Op Fee</t>
  </si>
  <si>
    <t>Building</t>
  </si>
  <si>
    <t>Fee</t>
  </si>
  <si>
    <t>CPI</t>
  </si>
  <si>
    <t>2015-16</t>
  </si>
  <si>
    <t>16-17</t>
  </si>
  <si>
    <t>2017-18</t>
  </si>
  <si>
    <t>Median</t>
  </si>
  <si>
    <t>Wage</t>
  </si>
  <si>
    <t>Increase</t>
  </si>
  <si>
    <t>CPI from</t>
  </si>
  <si>
    <t>S&amp;A</t>
  </si>
  <si>
    <t>Allowed</t>
  </si>
  <si>
    <t>Washington State Community Colleges</t>
  </si>
  <si>
    <t>(per quarter)</t>
  </si>
  <si>
    <t>Lower Division</t>
  </si>
  <si>
    <t>Upper Division</t>
  </si>
  <si>
    <t>Credits</t>
  </si>
  <si>
    <t>Operating Fee</t>
  </si>
  <si>
    <t>Building Fee</t>
  </si>
  <si>
    <t>Maximum S&amp;A Fee</t>
  </si>
  <si>
    <t>Tuition and Fees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</si>
  <si>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</si>
  <si>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</si>
  <si>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</si>
  <si>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</si>
  <si>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</si>
  <si>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</si>
  <si>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</si>
  <si>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</si>
  <si>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</si>
  <si>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</si>
  <si>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</si>
  <si>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</si>
  <si>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</si>
  <si>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</si>
  <si>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</si>
  <si>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</si>
  <si>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</si>
  <si>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</si>
  <si>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</si>
  <si>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</si>
  <si>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</si>
  <si>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</si>
  <si>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</si>
  <si>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</si>
  <si>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</si>
  <si>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11-18 Cr -&gt;</t>
  </si>
  <si>
    <t>1-10 Cr ---&gt;</t>
  </si>
  <si>
    <t>RESIDENTS</t>
  </si>
  <si>
    <t>NONRESIDENTS</t>
  </si>
  <si>
    <t>Assumes 15 Credits per Quarter</t>
  </si>
  <si>
    <t>ANNUAL</t>
  </si>
  <si>
    <t xml:space="preserve">Maximum S &amp; A Fee </t>
  </si>
  <si>
    <t>QUARTERLY</t>
  </si>
  <si>
    <t>1-10 Credits</t>
  </si>
  <si>
    <t>PER CREDIT</t>
  </si>
  <si>
    <t>Average Incremental Increase for Each Credit between 11 and 18</t>
  </si>
  <si>
    <t>EXCESS CREDIT SURCHARGE</t>
  </si>
  <si>
    <t>19+ Credits</t>
  </si>
  <si>
    <t>Operating Fee Only</t>
  </si>
  <si>
    <t>UNGRADED COURSES - per credit fees - Operating Fees deposited to Fund 149</t>
  </si>
  <si>
    <t>Comments</t>
  </si>
  <si>
    <t>Per Credit Fee</t>
  </si>
  <si>
    <t>Apprenticeship</t>
  </si>
  <si>
    <t>50% waiver</t>
  </si>
  <si>
    <t>(Clock hour equivalent)</t>
  </si>
  <si>
    <t>ABE, ESL, GED</t>
  </si>
  <si>
    <t>Colleges may waive the $25 charge for students who are unable to pay</t>
  </si>
  <si>
    <t>$25 per student 
per quarter</t>
  </si>
  <si>
    <t xml:space="preserve">Program length (in months) divided by three and multiplied by quarterly tuition and fees at 15 credit hours (above) </t>
  </si>
  <si>
    <t>Colleges are authorized to charge tuition to Running Start students when the student’s choice of credit load exceeds the level that will be reimbursed by the school district.</t>
  </si>
  <si>
    <t>Athletic Waiver</t>
  </si>
  <si>
    <t>Amount allowable to waive is 25% of the 15 credit rate for tuition and fees and must be taken from OPERATING FEE ONLY.</t>
  </si>
  <si>
    <t>Bldg</t>
  </si>
  <si>
    <t>2018-19</t>
  </si>
  <si>
    <t>Seattle</t>
  </si>
  <si>
    <t>Dollar</t>
  </si>
  <si>
    <t>Amount</t>
  </si>
  <si>
    <t>S&amp;A Fee increase is set as the same amount shown in the Lower Res schedule since S&amp;A Fee is the same for all students.</t>
  </si>
  <si>
    <t xml:space="preserve">FY 2018-19 Resident Tuition Schedule </t>
  </si>
  <si>
    <t>FY 2018-19 Non-Resident Tuition Schedule (w/ non-resident $ increase)</t>
  </si>
  <si>
    <t>Competency Based Programs</t>
  </si>
  <si>
    <t>Method for establishing tuition governed by WAC 131-28-025, subsection (2), amended by State Board Resolution 14-09-60 (Sept. 10, 2014)</t>
  </si>
  <si>
    <r>
      <t>WASHINGTON STATE COMMUNITY COLLEGE</t>
    </r>
    <r>
      <rPr>
        <b/>
        <sz val="14"/>
        <rFont val="Calibri"/>
        <family val="2"/>
        <scheme val="minor"/>
      </rPr>
      <t xml:space="preserve"> TUITION AND FEE RATES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</si>
</sst>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&quot;$&quot;#,##0"/>
    <numFmt numFmtId="168" formatCode="_(&quot;$&quot;* #,##0.0000_);_(&quot;$&quot;* \(#,##0.0000\);_(&quot;$&quot;* &quot;-&quot;??_);_(@_)"/>
    <numFmt numFmtId="169" formatCode="&quot;$&quot;#,##0.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i/>
      <u val="singleAccounting"/>
      <sz val="1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10" fontId="2" fillId="0" borderId="0" xfId="2" applyNumberFormat="1" applyFont="1"/>
    <xf numFmtId="2" fontId="6" fillId="0" borderId="0" xfId="3" applyNumberFormat="1" applyFont="1"/>
    <xf numFmtId="43" fontId="2" fillId="0" borderId="0" xfId="1" applyFont="1"/>
    <xf numFmtId="0" fontId="2" fillId="0" borderId="1" xfId="0" applyFont="1" applyBorder="1"/>
    <xf numFmtId="43" fontId="2" fillId="0" borderId="2" xfId="1" applyFont="1" applyBorder="1"/>
    <xf numFmtId="0" fontId="2" fillId="0" borderId="2" xfId="0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2" borderId="0" xfId="0" applyFont="1" applyFill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8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3" fillId="0" borderId="0" xfId="0" applyNumberFormat="1" applyFont="1" applyBorder="1"/>
    <xf numFmtId="2" fontId="3" fillId="2" borderId="0" xfId="0" applyNumberFormat="1" applyFont="1" applyFill="1" applyBorder="1"/>
    <xf numFmtId="10" fontId="2" fillId="0" borderId="0" xfId="2" applyNumberFormat="1" applyFont="1" applyBorder="1"/>
    <xf numFmtId="2" fontId="2" fillId="0" borderId="8" xfId="0" applyNumberFormat="1" applyFont="1" applyBorder="1"/>
    <xf numFmtId="0" fontId="2" fillId="0" borderId="9" xfId="0" applyFont="1" applyBorder="1"/>
    <xf numFmtId="2" fontId="2" fillId="0" borderId="10" xfId="0" applyNumberFormat="1" applyFont="1" applyBorder="1"/>
    <xf numFmtId="0" fontId="2" fillId="0" borderId="10" xfId="0" applyFont="1" applyBorder="1"/>
    <xf numFmtId="0" fontId="2" fillId="2" borderId="10" xfId="0" applyFont="1" applyFill="1" applyBorder="1"/>
    <xf numFmtId="10" fontId="2" fillId="0" borderId="10" xfId="2" applyNumberFormat="1" applyFont="1" applyBorder="1"/>
    <xf numFmtId="2" fontId="2" fillId="0" borderId="11" xfId="0" applyNumberFormat="1" applyFont="1" applyBorder="1"/>
    <xf numFmtId="0" fontId="2" fillId="2" borderId="2" xfId="0" applyFont="1" applyFill="1" applyBorder="1"/>
    <xf numFmtId="2" fontId="3" fillId="0" borderId="0" xfId="0" applyNumberFormat="1" applyFont="1" applyAlignment="1">
      <alignment horizontal="center"/>
    </xf>
    <xf numFmtId="43" fontId="2" fillId="0" borderId="0" xfId="0" applyNumberFormat="1" applyFont="1"/>
    <xf numFmtId="10" fontId="2" fillId="0" borderId="0" xfId="0" applyNumberFormat="1" applyFont="1" applyBorder="1"/>
    <xf numFmtId="0" fontId="8" fillId="0" borderId="0" xfId="16" applyFont="1"/>
    <xf numFmtId="44" fontId="8" fillId="0" borderId="0" xfId="15" applyFont="1"/>
    <xf numFmtId="0" fontId="8" fillId="0" borderId="0" xfId="16" applyFont="1" applyAlignment="1">
      <alignment horizontal="left"/>
    </xf>
    <xf numFmtId="0" fontId="10" fillId="0" borderId="0" xfId="16" applyFont="1" applyAlignment="1">
      <alignment horizontal="center" vertical="center" wrapText="1"/>
    </xf>
    <xf numFmtId="0" fontId="10" fillId="0" borderId="12" xfId="16" applyFont="1" applyBorder="1" applyAlignment="1">
      <alignment horizontal="center" vertical="center" wrapText="1"/>
    </xf>
    <xf numFmtId="0" fontId="8" fillId="0" borderId="0" xfId="16" applyFont="1" applyAlignment="1">
      <alignment horizontal="center" vertical="center"/>
    </xf>
    <xf numFmtId="0" fontId="8" fillId="0" borderId="0" xfId="16" applyFont="1" applyAlignment="1">
      <alignment horizontal="center"/>
    </xf>
    <xf numFmtId="0" fontId="10" fillId="0" borderId="0" xfId="16" applyFont="1" applyAlignment="1">
      <alignment horizontal="center"/>
    </xf>
    <xf numFmtId="165" fontId="8" fillId="0" borderId="0" xfId="5" applyNumberFormat="1" applyFont="1" applyFill="1" applyBorder="1"/>
    <xf numFmtId="165" fontId="8" fillId="0" borderId="0" xfId="16" applyNumberFormat="1" applyFont="1" applyFill="1" applyBorder="1" applyAlignment="1">
      <alignment horizontal="right" wrapText="1"/>
    </xf>
    <xf numFmtId="165" fontId="10" fillId="0" borderId="13" xfId="5" applyNumberFormat="1" applyFont="1" applyFill="1" applyBorder="1"/>
    <xf numFmtId="165" fontId="8" fillId="0" borderId="0" xfId="16" applyNumberFormat="1" applyFont="1" applyFill="1"/>
    <xf numFmtId="165" fontId="8" fillId="0" borderId="0" xfId="17" applyNumberFormat="1" applyFont="1" applyFill="1" applyBorder="1" applyAlignment="1">
      <alignment horizontal="right" wrapText="1"/>
    </xf>
    <xf numFmtId="2" fontId="8" fillId="0" borderId="0" xfId="16" applyNumberFormat="1" applyFont="1"/>
    <xf numFmtId="165" fontId="8" fillId="0" borderId="0" xfId="25" applyNumberFormat="1" applyFont="1"/>
    <xf numFmtId="165" fontId="8" fillId="0" borderId="0" xfId="16" applyNumberFormat="1" applyFont="1"/>
    <xf numFmtId="164" fontId="8" fillId="0" borderId="0" xfId="25" applyNumberFormat="1" applyFont="1"/>
    <xf numFmtId="165" fontId="8" fillId="0" borderId="0" xfId="5" applyNumberFormat="1" applyFont="1" applyFill="1" applyBorder="1" applyAlignment="1">
      <alignment horizontal="right"/>
    </xf>
    <xf numFmtId="0" fontId="10" fillId="0" borderId="1" xfId="16" applyFont="1" applyBorder="1" applyAlignment="1">
      <alignment horizontal="center"/>
    </xf>
    <xf numFmtId="165" fontId="8" fillId="0" borderId="2" xfId="5" applyNumberFormat="1" applyFont="1" applyFill="1" applyBorder="1"/>
    <xf numFmtId="165" fontId="8" fillId="0" borderId="2" xfId="5" applyNumberFormat="1" applyFont="1" applyFill="1" applyBorder="1" applyAlignment="1">
      <alignment horizontal="right"/>
    </xf>
    <xf numFmtId="165" fontId="10" fillId="0" borderId="14" xfId="5" applyNumberFormat="1" applyFont="1" applyFill="1" applyBorder="1"/>
    <xf numFmtId="165" fontId="8" fillId="0" borderId="2" xfId="16" applyNumberFormat="1" applyFont="1" applyFill="1" applyBorder="1"/>
    <xf numFmtId="165" fontId="10" fillId="0" borderId="15" xfId="5" applyNumberFormat="1" applyFont="1" applyFill="1" applyBorder="1"/>
    <xf numFmtId="166" fontId="8" fillId="0" borderId="0" xfId="5" applyNumberFormat="1" applyFont="1" applyBorder="1" applyAlignment="1">
      <alignment horizontal="left"/>
    </xf>
    <xf numFmtId="43" fontId="8" fillId="0" borderId="0" xfId="5" applyNumberFormat="1" applyFont="1" applyBorder="1"/>
    <xf numFmtId="43" fontId="8" fillId="0" borderId="0" xfId="5" applyFont="1" applyBorder="1"/>
    <xf numFmtId="43" fontId="8" fillId="0" borderId="0" xfId="5" applyFont="1"/>
    <xf numFmtId="167" fontId="8" fillId="0" borderId="0" xfId="16" applyNumberFormat="1" applyFont="1"/>
    <xf numFmtId="166" fontId="11" fillId="0" borderId="0" xfId="5" applyNumberFormat="1" applyFont="1" applyBorder="1" applyAlignment="1">
      <alignment horizontal="left"/>
    </xf>
    <xf numFmtId="166" fontId="8" fillId="0" borderId="0" xfId="16" applyNumberFormat="1" applyFont="1" applyAlignment="1"/>
    <xf numFmtId="168" fontId="8" fillId="0" borderId="0" xfId="15" applyNumberFormat="1" applyFont="1" applyAlignment="1"/>
    <xf numFmtId="166" fontId="8" fillId="0" borderId="0" xfId="16" applyNumberFormat="1" applyFont="1" applyFill="1" applyBorder="1" applyAlignment="1"/>
    <xf numFmtId="168" fontId="8" fillId="0" borderId="0" xfId="15" applyNumberFormat="1" applyFont="1" applyFill="1" applyAlignment="1"/>
    <xf numFmtId="0" fontId="8" fillId="0" borderId="0" xfId="16" applyFont="1" applyFill="1"/>
    <xf numFmtId="44" fontId="8" fillId="0" borderId="0" xfId="15" applyFont="1" applyFill="1"/>
    <xf numFmtId="166" fontId="8" fillId="0" borderId="0" xfId="16" applyNumberFormat="1" applyFont="1" applyBorder="1" applyAlignment="1"/>
    <xf numFmtId="166" fontId="8" fillId="0" borderId="0" xfId="5" quotePrefix="1" applyNumberFormat="1" applyFont="1" applyBorder="1" applyAlignment="1">
      <alignment horizontal="left"/>
    </xf>
    <xf numFmtId="0" fontId="10" fillId="0" borderId="0" xfId="16" applyFont="1" applyBorder="1" applyAlignment="1">
      <alignment horizontal="center"/>
    </xf>
    <xf numFmtId="10" fontId="8" fillId="0" borderId="0" xfId="24" applyNumberFormat="1" applyFont="1" applyBorder="1" applyAlignment="1"/>
    <xf numFmtId="43" fontId="8" fillId="0" borderId="0" xfId="16" applyNumberFormat="1" applyFont="1" applyBorder="1"/>
    <xf numFmtId="10" fontId="8" fillId="0" borderId="0" xfId="25" applyNumberFormat="1" applyFont="1" applyBorder="1"/>
    <xf numFmtId="0" fontId="8" fillId="0" borderId="0" xfId="16" applyFont="1" applyBorder="1"/>
    <xf numFmtId="10" fontId="10" fillId="0" borderId="0" xfId="25" applyNumberFormat="1" applyFont="1" applyBorder="1"/>
    <xf numFmtId="0" fontId="8" fillId="0" borderId="0" xfId="16" applyFont="1" applyBorder="1" applyAlignment="1">
      <alignment horizontal="left"/>
    </xf>
    <xf numFmtId="0" fontId="9" fillId="0" borderId="0" xfId="16" applyFont="1" applyBorder="1"/>
    <xf numFmtId="0" fontId="8" fillId="0" borderId="0" xfId="16" applyFont="1" applyBorder="1" applyAlignment="1"/>
    <xf numFmtId="0" fontId="12" fillId="0" borderId="0" xfId="16" applyFont="1" applyBorder="1" applyAlignment="1">
      <alignment horizontal="center"/>
    </xf>
    <xf numFmtId="10" fontId="8" fillId="0" borderId="0" xfId="16" applyNumberFormat="1" applyFont="1" applyBorder="1" applyAlignment="1">
      <alignment horizontal="center"/>
    </xf>
    <xf numFmtId="10" fontId="2" fillId="0" borderId="10" xfId="0" applyNumberFormat="1" applyFont="1" applyBorder="1"/>
    <xf numFmtId="2" fontId="3" fillId="0" borderId="10" xfId="0" applyNumberFormat="1" applyFont="1" applyBorder="1"/>
    <xf numFmtId="43" fontId="14" fillId="0" borderId="0" xfId="11" applyFont="1" applyFill="1" applyAlignment="1">
      <alignment horizontal="center"/>
    </xf>
    <xf numFmtId="43" fontId="14" fillId="0" borderId="0" xfId="11" applyFont="1" applyAlignment="1">
      <alignment horizontal="center"/>
    </xf>
    <xf numFmtId="43" fontId="8" fillId="0" borderId="0" xfId="11" applyFont="1" applyFill="1"/>
    <xf numFmtId="43" fontId="15" fillId="0" borderId="0" xfId="11" applyFont="1" applyBorder="1" applyAlignment="1">
      <alignment horizontal="center"/>
    </xf>
    <xf numFmtId="43" fontId="8" fillId="0" borderId="18" xfId="11" applyFont="1" applyFill="1" applyBorder="1"/>
    <xf numFmtId="0" fontId="8" fillId="0" borderId="19" xfId="16" applyFont="1" applyFill="1" applyBorder="1"/>
    <xf numFmtId="0" fontId="10" fillId="0" borderId="0" xfId="16" applyFont="1"/>
    <xf numFmtId="165" fontId="8" fillId="0" borderId="18" xfId="11" applyNumberFormat="1" applyFont="1" applyFill="1" applyBorder="1"/>
    <xf numFmtId="165" fontId="8" fillId="0" borderId="19" xfId="11" applyNumberFormat="1" applyFont="1" applyFill="1" applyBorder="1"/>
    <xf numFmtId="10" fontId="8" fillId="0" borderId="0" xfId="24" applyNumberFormat="1" applyFont="1" applyBorder="1"/>
    <xf numFmtId="16" fontId="8" fillId="0" borderId="0" xfId="16" applyNumberFormat="1" applyFont="1"/>
    <xf numFmtId="165" fontId="16" fillId="0" borderId="18" xfId="11" applyNumberFormat="1" applyFont="1" applyFill="1" applyBorder="1"/>
    <xf numFmtId="165" fontId="16" fillId="0" borderId="19" xfId="11" applyNumberFormat="1" applyFont="1" applyFill="1" applyBorder="1"/>
    <xf numFmtId="165" fontId="16" fillId="0" borderId="0" xfId="16" applyNumberFormat="1" applyFont="1"/>
    <xf numFmtId="43" fontId="8" fillId="0" borderId="0" xfId="16" applyNumberFormat="1" applyFont="1"/>
    <xf numFmtId="165" fontId="10" fillId="0" borderId="18" xfId="11" applyNumberFormat="1" applyFont="1" applyFill="1" applyBorder="1"/>
    <xf numFmtId="165" fontId="10" fillId="0" borderId="19" xfId="11" applyNumberFormat="1" applyFont="1" applyFill="1" applyBorder="1"/>
    <xf numFmtId="43" fontId="8" fillId="0" borderId="0" xfId="11" applyFont="1" applyBorder="1"/>
    <xf numFmtId="165" fontId="8" fillId="0" borderId="0" xfId="15" applyNumberFormat="1" applyFont="1"/>
    <xf numFmtId="165" fontId="10" fillId="0" borderId="20" xfId="11" applyNumberFormat="1" applyFont="1" applyFill="1" applyBorder="1"/>
    <xf numFmtId="165" fontId="10" fillId="0" borderId="21" xfId="11" applyNumberFormat="1" applyFont="1" applyFill="1" applyBorder="1"/>
    <xf numFmtId="43" fontId="10" fillId="0" borderId="0" xfId="11" applyFont="1" applyFill="1" applyBorder="1"/>
    <xf numFmtId="43" fontId="10" fillId="0" borderId="19" xfId="11" applyFont="1" applyFill="1" applyBorder="1"/>
    <xf numFmtId="43" fontId="10" fillId="0" borderId="0" xfId="11" applyFont="1" applyBorder="1"/>
    <xf numFmtId="43" fontId="10" fillId="0" borderId="18" xfId="11" applyFont="1" applyFill="1" applyBorder="1"/>
    <xf numFmtId="164" fontId="8" fillId="0" borderId="0" xfId="30" applyNumberFormat="1" applyFont="1"/>
    <xf numFmtId="43" fontId="17" fillId="0" borderId="0" xfId="11" applyFont="1" applyAlignment="1">
      <alignment horizontal="center"/>
    </xf>
    <xf numFmtId="165" fontId="10" fillId="0" borderId="0" xfId="11" applyNumberFormat="1" applyFont="1" applyFill="1"/>
    <xf numFmtId="43" fontId="8" fillId="0" borderId="0" xfId="11" applyFont="1"/>
    <xf numFmtId="0" fontId="8" fillId="0" borderId="0" xfId="16" applyFont="1" applyFill="1" applyAlignment="1"/>
    <xf numFmtId="0" fontId="8" fillId="0" borderId="0" xfId="16" applyFont="1" applyAlignment="1"/>
    <xf numFmtId="43" fontId="18" fillId="0" borderId="0" xfId="11" applyFont="1" applyFill="1" applyAlignment="1">
      <alignment horizontal="center"/>
    </xf>
    <xf numFmtId="43" fontId="18" fillId="0" borderId="0" xfId="11" applyFont="1" applyFill="1" applyAlignment="1">
      <alignment horizontal="right" wrapText="1"/>
    </xf>
    <xf numFmtId="43" fontId="18" fillId="0" borderId="0" xfId="11" applyFont="1" applyAlignment="1">
      <alignment horizontal="center"/>
    </xf>
    <xf numFmtId="43" fontId="18" fillId="0" borderId="0" xfId="11" applyFont="1" applyAlignment="1">
      <alignment horizontal="right" wrapText="1"/>
    </xf>
    <xf numFmtId="0" fontId="10" fillId="0" borderId="0" xfId="16" applyFont="1" applyAlignment="1">
      <alignment vertical="center"/>
    </xf>
    <xf numFmtId="0" fontId="8" fillId="0" borderId="0" xfId="16" applyFont="1" applyAlignment="1">
      <alignment horizontal="right" vertical="center"/>
    </xf>
    <xf numFmtId="0" fontId="8" fillId="0" borderId="0" xfId="16" applyFont="1" applyFill="1" applyAlignment="1">
      <alignment horizontal="right" vertical="center"/>
    </xf>
    <xf numFmtId="165" fontId="10" fillId="0" borderId="0" xfId="11" applyNumberFormat="1" applyFont="1" applyFill="1" applyAlignment="1">
      <alignment vertical="center"/>
    </xf>
    <xf numFmtId="43" fontId="13" fillId="0" borderId="0" xfId="11" applyFont="1" applyAlignment="1">
      <alignment horizontal="center" vertical="top"/>
    </xf>
    <xf numFmtId="43" fontId="18" fillId="0" borderId="0" xfId="11" applyFont="1" applyAlignment="1">
      <alignment horizontal="center" vertical="top"/>
    </xf>
    <xf numFmtId="0" fontId="10" fillId="0" borderId="0" xfId="16" applyFont="1" applyAlignment="1">
      <alignment vertical="top"/>
    </xf>
    <xf numFmtId="0" fontId="8" fillId="0" borderId="0" xfId="16" applyFont="1" applyAlignment="1">
      <alignment horizontal="right" vertical="top"/>
    </xf>
    <xf numFmtId="9" fontId="19" fillId="0" borderId="0" xfId="16" applyNumberFormat="1" applyFont="1" applyFill="1" applyAlignment="1">
      <alignment horizontal="right" vertical="top" wrapText="1"/>
    </xf>
    <xf numFmtId="7" fontId="10" fillId="0" borderId="0" xfId="11" applyNumberFormat="1" applyFont="1" applyAlignment="1">
      <alignment horizontal="right" vertical="top" wrapText="1"/>
    </xf>
    <xf numFmtId="9" fontId="19" fillId="0" borderId="0" xfId="16" applyNumberFormat="1" applyFont="1" applyAlignment="1">
      <alignment horizontal="right" vertical="top" wrapText="1"/>
    </xf>
    <xf numFmtId="0" fontId="10" fillId="0" borderId="0" xfId="16" applyFont="1" applyFill="1" applyAlignment="1">
      <alignment horizontal="left" vertical="center" wrapText="1"/>
    </xf>
    <xf numFmtId="9" fontId="19" fillId="0" borderId="0" xfId="16" applyNumberFormat="1" applyFont="1" applyFill="1" applyAlignment="1">
      <alignment horizontal="center" vertical="center" wrapText="1"/>
    </xf>
    <xf numFmtId="7" fontId="10" fillId="0" borderId="0" xfId="11" applyNumberFormat="1" applyFont="1" applyFill="1" applyAlignment="1">
      <alignment horizontal="center" vertical="center" wrapText="1"/>
    </xf>
    <xf numFmtId="44" fontId="10" fillId="0" borderId="0" xfId="15" applyFont="1" applyFill="1" applyAlignment="1">
      <alignment vertical="center"/>
    </xf>
    <xf numFmtId="43" fontId="20" fillId="0" borderId="0" xfId="11" applyFont="1" applyAlignment="1">
      <alignment horizontal="right"/>
    </xf>
    <xf numFmtId="43" fontId="8" fillId="0" borderId="0" xfId="6" applyFont="1"/>
    <xf numFmtId="0" fontId="15" fillId="0" borderId="0" xfId="16" applyFont="1" applyFill="1" applyAlignment="1">
      <alignment wrapText="1"/>
    </xf>
    <xf numFmtId="165" fontId="15" fillId="0" borderId="0" xfId="16" applyNumberFormat="1" applyFont="1" applyFill="1" applyAlignment="1">
      <alignment wrapText="1"/>
    </xf>
    <xf numFmtId="0" fontId="15" fillId="0" borderId="0" xfId="16" applyFont="1" applyAlignment="1">
      <alignment horizontal="center"/>
    </xf>
    <xf numFmtId="43" fontId="17" fillId="0" borderId="0" xfId="6" applyFont="1" applyAlignment="1">
      <alignment horizontal="center"/>
    </xf>
    <xf numFmtId="14" fontId="21" fillId="0" borderId="0" xfId="16" applyNumberFormat="1" applyFont="1"/>
    <xf numFmtId="169" fontId="10" fillId="0" borderId="0" xfId="11" applyNumberFormat="1" applyFont="1" applyFill="1" applyAlignment="1">
      <alignment vertical="center"/>
    </xf>
    <xf numFmtId="0" fontId="10" fillId="0" borderId="1" xfId="16" applyFont="1" applyBorder="1" applyAlignment="1">
      <alignment horizontal="center"/>
    </xf>
    <xf numFmtId="0" fontId="9" fillId="0" borderId="0" xfId="16" applyFont="1" applyAlignment="1">
      <alignment horizontal="center"/>
    </xf>
    <xf numFmtId="0" fontId="10" fillId="0" borderId="0" xfId="16" applyFont="1" applyAlignment="1">
      <alignment horizontal="center"/>
    </xf>
    <xf numFmtId="43" fontId="13" fillId="0" borderId="0" xfId="11" applyFont="1" applyAlignment="1">
      <alignment horizontal="center"/>
    </xf>
    <xf numFmtId="0" fontId="8" fillId="0" borderId="0" xfId="16" applyFont="1" applyAlignment="1">
      <alignment horizontal="center"/>
    </xf>
    <xf numFmtId="43" fontId="2" fillId="0" borderId="0" xfId="1" applyFont="1" applyBorder="1"/>
    <xf numFmtId="43" fontId="2" fillId="0" borderId="10" xfId="1" applyFont="1" applyBorder="1"/>
    <xf numFmtId="43" fontId="2" fillId="0" borderId="3" xfId="1" applyFont="1" applyBorder="1"/>
    <xf numFmtId="9" fontId="2" fillId="0" borderId="0" xfId="2" applyFont="1"/>
    <xf numFmtId="0" fontId="10" fillId="0" borderId="1" xfId="16" applyFont="1" applyBorder="1" applyAlignment="1">
      <alignment horizontal="center"/>
    </xf>
    <xf numFmtId="0" fontId="10" fillId="0" borderId="2" xfId="16" applyFont="1" applyBorder="1" applyAlignment="1">
      <alignment horizontal="center"/>
    </xf>
    <xf numFmtId="0" fontId="10" fillId="0" borderId="3" xfId="16" applyFont="1" applyBorder="1" applyAlignment="1">
      <alignment horizontal="center"/>
    </xf>
    <xf numFmtId="0" fontId="7" fillId="0" borderId="0" xfId="16" applyFont="1" applyAlignment="1">
      <alignment horizontal="center"/>
    </xf>
    <xf numFmtId="0" fontId="9" fillId="0" borderId="0" xfId="16" applyFont="1" applyAlignment="1">
      <alignment horizontal="center"/>
    </xf>
    <xf numFmtId="0" fontId="10" fillId="0" borderId="0" xfId="16" applyFont="1" applyAlignment="1">
      <alignment horizontal="center"/>
    </xf>
    <xf numFmtId="0" fontId="10" fillId="0" borderId="10" xfId="16" applyFont="1" applyBorder="1" applyAlignment="1">
      <alignment horizontal="center"/>
    </xf>
    <xf numFmtId="43" fontId="13" fillId="0" borderId="0" xfId="11" applyFont="1" applyFill="1" applyAlignment="1">
      <alignment horizontal="center"/>
    </xf>
    <xf numFmtId="43" fontId="13" fillId="0" borderId="0" xfId="11" applyFont="1" applyAlignment="1">
      <alignment horizontal="center"/>
    </xf>
    <xf numFmtId="0" fontId="8" fillId="0" borderId="0" xfId="16" applyFont="1" applyAlignment="1">
      <alignment horizontal="center"/>
    </xf>
    <xf numFmtId="0" fontId="15" fillId="0" borderId="0" xfId="16" applyFont="1" applyAlignment="1">
      <alignment horizontal="left" wrapText="1"/>
    </xf>
    <xf numFmtId="0" fontId="22" fillId="0" borderId="0" xfId="16" applyFont="1" applyFill="1" applyBorder="1" applyAlignment="1">
      <alignment horizontal="left" wrapText="1"/>
    </xf>
    <xf numFmtId="43" fontId="15" fillId="0" borderId="16" xfId="11" applyFont="1" applyFill="1" applyBorder="1" applyAlignment="1">
      <alignment horizontal="center"/>
    </xf>
    <xf numFmtId="43" fontId="15" fillId="0" borderId="17" xfId="11" applyFont="1" applyFill="1" applyBorder="1" applyAlignment="1">
      <alignment horizontal="center"/>
    </xf>
    <xf numFmtId="43" fontId="15" fillId="0" borderId="18" xfId="11" applyFont="1" applyBorder="1" applyAlignment="1">
      <alignment horizontal="center" wrapText="1"/>
    </xf>
    <xf numFmtId="43" fontId="15" fillId="0" borderId="19" xfId="11" applyFont="1" applyBorder="1" applyAlignment="1">
      <alignment horizontal="center" wrapText="1"/>
    </xf>
    <xf numFmtId="43" fontId="17" fillId="0" borderId="0" xfId="11" applyFont="1" applyFill="1" applyAlignment="1">
      <alignment horizontal="center"/>
    </xf>
  </cellXfs>
  <cellStyles count="42">
    <cellStyle name="Comma" xfId="1" builtinId="3"/>
    <cellStyle name="Comma [0] 2" xfId="35"/>
    <cellStyle name="Comma 2" xfId="4"/>
    <cellStyle name="Comma 2 2" xfId="5"/>
    <cellStyle name="Comma 2 2 2" xfId="6"/>
    <cellStyle name="Comma 2 3" xfId="7"/>
    <cellStyle name="Comma 2 4" xfId="8"/>
    <cellStyle name="Comma 2 5" xfId="9"/>
    <cellStyle name="Comma 2 6" xfId="10"/>
    <cellStyle name="Comma 2 7" xfId="11"/>
    <cellStyle name="Comma 3" xfId="12"/>
    <cellStyle name="Comma 4" xfId="13"/>
    <cellStyle name="Comma 5" xfId="36"/>
    <cellStyle name="Comma 6" xfId="14"/>
    <cellStyle name="Comma 7" xfId="38"/>
    <cellStyle name="Currency 2" xfId="15"/>
    <cellStyle name="Currency 2 2" xfId="34"/>
    <cellStyle name="Normal" xfId="0" builtinId="0"/>
    <cellStyle name="Normal 2" xfId="16"/>
    <cellStyle name="Normal 2 2" xfId="17"/>
    <cellStyle name="Normal 2 3" xfId="18"/>
    <cellStyle name="Normal 2 4" xfId="19"/>
    <cellStyle name="Normal 2 5" xfId="20"/>
    <cellStyle name="Normal 2 6" xfId="21"/>
    <cellStyle name="Normal 2 7" xfId="22"/>
    <cellStyle name="Normal 3" xfId="23"/>
    <cellStyle name="Normal 4" xfId="37"/>
    <cellStyle name="Normal 5" xfId="3"/>
    <cellStyle name="Normal 6" xfId="39"/>
    <cellStyle name="Percent" xfId="2" builtinId="5"/>
    <cellStyle name="Percent 2" xfId="24"/>
    <cellStyle name="Percent 2 2" xfId="25"/>
    <cellStyle name="Percent 2 3" xfId="26"/>
    <cellStyle name="Percent 2 4" xfId="27"/>
    <cellStyle name="Percent 2 5" xfId="28"/>
    <cellStyle name="Percent 2 6" xfId="29"/>
    <cellStyle name="Percent 2 7" xfId="30"/>
    <cellStyle name="Percent 3" xfId="31"/>
    <cellStyle name="Percent 4" xfId="33"/>
    <cellStyle name="Percent 4 2" xfId="40"/>
    <cellStyle name="Percent 5" xfId="32"/>
    <cellStyle name="Percent 6" xfId="41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y-1\bud_opr\Users\lprice\AppData\Local\Microsoft\Windows\Temporary%20Internet%20Files\Content.Outlook\XNFLS8DT\PerCreditTuitionCalculation2007-for%20Elaine%20(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ctc.ctc.edu/Users/lprice/AppData/Local/Microsoft/Windows/Temporary%20Internet%20Files/Content.Outlook/XNFLS8DT/PerCreditTuitionCalculation2007-for%20Elaine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y-1\bud_opr\2008-09%20Tuition\PerCreditTuitionCalculation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ING"/>
      <sheetName val="MenuSheet"/>
      <sheetName val="ESTIMATED TUITION MODEL SUMMARY"/>
      <sheetName val="RESIDENT DETAIL"/>
      <sheetName val="resident working area"/>
      <sheetName val="NON-RESIDENT DETAIL"/>
      <sheetName val="non-resident working area"/>
      <sheetName val="CALCULATION VERIFICATION"/>
      <sheetName val="Steps for moving to next year"/>
      <sheetName val="headcounts"/>
      <sheetName val="Sheet1"/>
    </sheetNames>
    <sheetDataSet>
      <sheetData sheetId="0"/>
      <sheetData sheetId="1"/>
      <sheetData sheetId="2">
        <row r="4">
          <cell r="C4">
            <v>0</v>
          </cell>
        </row>
        <row r="7">
          <cell r="C7">
            <v>3.3799999999999997E-2</v>
          </cell>
        </row>
        <row r="8">
          <cell r="C8">
            <v>0.80089999999999995</v>
          </cell>
        </row>
        <row r="9">
          <cell r="C9">
            <v>9.8599999999999993E-2</v>
          </cell>
        </row>
        <row r="10">
          <cell r="C10">
            <v>0.10050000000000001</v>
          </cell>
        </row>
      </sheetData>
      <sheetData sheetId="3"/>
      <sheetData sheetId="4">
        <row r="5">
          <cell r="J5">
            <v>1</v>
          </cell>
          <cell r="K5">
            <v>74.3</v>
          </cell>
          <cell r="L5">
            <v>74.300000000000011</v>
          </cell>
          <cell r="M5">
            <v>74.3</v>
          </cell>
          <cell r="N5">
            <v>448697.7</v>
          </cell>
          <cell r="O5">
            <v>59.550000000000004</v>
          </cell>
          <cell r="P5">
            <v>7.35</v>
          </cell>
          <cell r="Q5">
            <v>7.45</v>
          </cell>
        </row>
        <row r="6">
          <cell r="J6">
            <v>2</v>
          </cell>
          <cell r="K6">
            <v>148.6</v>
          </cell>
          <cell r="L6">
            <v>74.300000000000011</v>
          </cell>
          <cell r="M6">
            <v>74.3</v>
          </cell>
          <cell r="N6">
            <v>800211</v>
          </cell>
          <cell r="O6">
            <v>119.10000000000001</v>
          </cell>
          <cell r="P6">
            <v>14.65</v>
          </cell>
          <cell r="Q6">
            <v>14.950000000000001</v>
          </cell>
        </row>
        <row r="7">
          <cell r="J7">
            <v>3</v>
          </cell>
          <cell r="K7">
            <v>222.89999999999998</v>
          </cell>
          <cell r="L7">
            <v>74.3</v>
          </cell>
          <cell r="M7">
            <v>74.3</v>
          </cell>
          <cell r="N7">
            <v>1548263.4</v>
          </cell>
          <cell r="O7">
            <v>178.65</v>
          </cell>
          <cell r="P7">
            <v>22</v>
          </cell>
          <cell r="Q7">
            <v>22.400000000000002</v>
          </cell>
        </row>
        <row r="8">
          <cell r="J8">
            <v>4</v>
          </cell>
          <cell r="K8">
            <v>297.2</v>
          </cell>
          <cell r="L8">
            <v>74.300000000000011</v>
          </cell>
          <cell r="M8">
            <v>74.3</v>
          </cell>
          <cell r="N8">
            <v>1024745.6</v>
          </cell>
          <cell r="O8">
            <v>238.20000000000002</v>
          </cell>
          <cell r="P8">
            <v>29.3</v>
          </cell>
          <cell r="Q8">
            <v>29.849999999999998</v>
          </cell>
        </row>
        <row r="9">
          <cell r="J9">
            <v>5</v>
          </cell>
          <cell r="K9">
            <v>371.5</v>
          </cell>
          <cell r="L9">
            <v>74.3</v>
          </cell>
          <cell r="M9">
            <v>74.3</v>
          </cell>
          <cell r="N9">
            <v>24000386</v>
          </cell>
          <cell r="O9">
            <v>297.75</v>
          </cell>
          <cell r="P9">
            <v>36.65</v>
          </cell>
          <cell r="Q9">
            <v>37.35</v>
          </cell>
        </row>
        <row r="10">
          <cell r="J10">
            <v>6</v>
          </cell>
          <cell r="K10">
            <v>445.79999999999995</v>
          </cell>
          <cell r="L10">
            <v>74.3</v>
          </cell>
          <cell r="M10">
            <v>74.3</v>
          </cell>
          <cell r="N10">
            <v>5444109.5999999996</v>
          </cell>
          <cell r="O10">
            <v>357.3</v>
          </cell>
          <cell r="P10">
            <v>43.949999999999996</v>
          </cell>
          <cell r="Q10">
            <v>44.800000000000004</v>
          </cell>
        </row>
        <row r="11">
          <cell r="J11">
            <v>7</v>
          </cell>
          <cell r="K11">
            <v>520.1</v>
          </cell>
          <cell r="L11">
            <v>74.3</v>
          </cell>
          <cell r="M11">
            <v>74.3</v>
          </cell>
          <cell r="N11">
            <v>3479989.1</v>
          </cell>
          <cell r="O11">
            <v>416.85</v>
          </cell>
          <cell r="P11">
            <v>51.3</v>
          </cell>
          <cell r="Q11">
            <v>52.25</v>
          </cell>
        </row>
        <row r="12">
          <cell r="J12">
            <v>8</v>
          </cell>
          <cell r="K12">
            <v>594.4</v>
          </cell>
          <cell r="L12">
            <v>74.300000000000011</v>
          </cell>
          <cell r="M12">
            <v>74.3</v>
          </cell>
          <cell r="N12">
            <v>5043484</v>
          </cell>
          <cell r="O12">
            <v>476.40000000000003</v>
          </cell>
          <cell r="P12">
            <v>58.6</v>
          </cell>
          <cell r="Q12">
            <v>59.75</v>
          </cell>
        </row>
        <row r="13">
          <cell r="J13">
            <v>9</v>
          </cell>
          <cell r="K13">
            <v>668.69999999999993</v>
          </cell>
          <cell r="L13">
            <v>74.300000000000011</v>
          </cell>
          <cell r="M13">
            <v>74.3</v>
          </cell>
          <cell r="N13">
            <v>3450491.9999999995</v>
          </cell>
          <cell r="O13">
            <v>535.95000000000005</v>
          </cell>
          <cell r="P13">
            <v>65.95</v>
          </cell>
          <cell r="Q13">
            <v>67.2</v>
          </cell>
        </row>
        <row r="14">
          <cell r="J14">
            <v>10</v>
          </cell>
          <cell r="K14">
            <v>743</v>
          </cell>
          <cell r="L14">
            <v>74.3</v>
          </cell>
          <cell r="M14">
            <v>74.3</v>
          </cell>
          <cell r="N14">
            <v>39369341</v>
          </cell>
          <cell r="O14">
            <v>595.5</v>
          </cell>
          <cell r="P14">
            <v>73.25</v>
          </cell>
          <cell r="Q14">
            <v>74.650000000000006</v>
          </cell>
        </row>
        <row r="15">
          <cell r="J15">
            <v>11</v>
          </cell>
          <cell r="K15">
            <v>778.85</v>
          </cell>
          <cell r="L15">
            <v>70.804545454545462</v>
          </cell>
          <cell r="M15">
            <v>35.85</v>
          </cell>
          <cell r="N15">
            <v>8776860.6500000004</v>
          </cell>
          <cell r="O15">
            <v>623.80000000000007</v>
          </cell>
          <cell r="P15">
            <v>76.8</v>
          </cell>
          <cell r="Q15">
            <v>78.25</v>
          </cell>
        </row>
        <row r="16">
          <cell r="J16">
            <v>12</v>
          </cell>
          <cell r="K16">
            <v>814.7</v>
          </cell>
          <cell r="L16">
            <v>67.891666666666666</v>
          </cell>
          <cell r="M16">
            <v>35.85</v>
          </cell>
          <cell r="N16">
            <v>24935522.900000002</v>
          </cell>
          <cell r="O16">
            <v>652.5</v>
          </cell>
          <cell r="P16">
            <v>80.349999999999994</v>
          </cell>
          <cell r="Q16">
            <v>81.899999999999991</v>
          </cell>
        </row>
        <row r="17">
          <cell r="J17">
            <v>13</v>
          </cell>
          <cell r="K17">
            <v>850.55000000000007</v>
          </cell>
          <cell r="L17">
            <v>65.426923076923075</v>
          </cell>
          <cell r="M17">
            <v>35.85</v>
          </cell>
          <cell r="N17">
            <v>19638348.950000003</v>
          </cell>
          <cell r="O17">
            <v>681.2</v>
          </cell>
          <cell r="P17">
            <v>83.85</v>
          </cell>
          <cell r="Q17">
            <v>85.5</v>
          </cell>
        </row>
        <row r="18">
          <cell r="J18">
            <v>14</v>
          </cell>
          <cell r="K18">
            <v>886.40000000000009</v>
          </cell>
          <cell r="L18">
            <v>63.31428571428571</v>
          </cell>
          <cell r="M18">
            <v>35.85</v>
          </cell>
          <cell r="N18">
            <v>8872864</v>
          </cell>
          <cell r="O18">
            <v>709.9</v>
          </cell>
          <cell r="P18">
            <v>87.4</v>
          </cell>
          <cell r="Q18">
            <v>89.1</v>
          </cell>
        </row>
        <row r="19">
          <cell r="J19">
            <v>15</v>
          </cell>
          <cell r="K19">
            <v>922.25000000000011</v>
          </cell>
          <cell r="L19">
            <v>61.483333333333334</v>
          </cell>
          <cell r="M19">
            <v>35.85</v>
          </cell>
          <cell r="N19">
            <v>64180299.750000007</v>
          </cell>
          <cell r="O19">
            <v>738.65</v>
          </cell>
          <cell r="P19">
            <v>90.95</v>
          </cell>
          <cell r="Q19">
            <v>92.699999999999989</v>
          </cell>
        </row>
        <row r="20">
          <cell r="J20">
            <v>16</v>
          </cell>
          <cell r="K20">
            <v>958.10000000000014</v>
          </cell>
          <cell r="L20">
            <v>59.881250000000001</v>
          </cell>
          <cell r="M20">
            <v>35.85</v>
          </cell>
          <cell r="N20">
            <v>13092436.500000002</v>
          </cell>
          <cell r="O20">
            <v>767.35</v>
          </cell>
          <cell r="P20">
            <v>94.45</v>
          </cell>
          <cell r="Q20">
            <v>96.300000000000011</v>
          </cell>
        </row>
        <row r="21">
          <cell r="J21">
            <v>17</v>
          </cell>
          <cell r="K21">
            <v>993.95000000000016</v>
          </cell>
          <cell r="L21">
            <v>58.46764705882353</v>
          </cell>
          <cell r="M21">
            <v>35.85</v>
          </cell>
          <cell r="N21">
            <v>8962447.1500000022</v>
          </cell>
          <cell r="O21">
            <v>796.05000000000007</v>
          </cell>
          <cell r="P21">
            <v>98</v>
          </cell>
          <cell r="Q21">
            <v>99.9</v>
          </cell>
        </row>
        <row r="22">
          <cell r="J22">
            <v>18</v>
          </cell>
          <cell r="K22">
            <v>1029.8000000000002</v>
          </cell>
          <cell r="L22">
            <v>57.211111111111109</v>
          </cell>
          <cell r="M22">
            <v>35.85</v>
          </cell>
          <cell r="N22">
            <v>6996461.2000000011</v>
          </cell>
          <cell r="O22">
            <v>824.75</v>
          </cell>
          <cell r="P22">
            <v>101.55</v>
          </cell>
          <cell r="Q22">
            <v>103.5</v>
          </cell>
        </row>
        <row r="23">
          <cell r="J23">
            <v>19</v>
          </cell>
          <cell r="K23">
            <v>1096.7000000000003</v>
          </cell>
          <cell r="L23">
            <v>57.721052631578964</v>
          </cell>
          <cell r="M23">
            <v>66.900000000000006</v>
          </cell>
          <cell r="N23">
            <v>3110241.2000000007</v>
          </cell>
          <cell r="O23">
            <v>891.65000000000009</v>
          </cell>
          <cell r="P23">
            <v>101.55</v>
          </cell>
          <cell r="Q23">
            <v>103.5</v>
          </cell>
        </row>
        <row r="24">
          <cell r="J24">
            <v>20</v>
          </cell>
          <cell r="K24">
            <v>1163.6000000000004</v>
          </cell>
          <cell r="L24">
            <v>58.180000000000021</v>
          </cell>
          <cell r="M24">
            <v>66.900000000000006</v>
          </cell>
          <cell r="N24">
            <v>6924583.6000000024</v>
          </cell>
          <cell r="O24">
            <v>958.55000000000007</v>
          </cell>
          <cell r="P24">
            <v>101.55</v>
          </cell>
          <cell r="Q24">
            <v>103.5</v>
          </cell>
        </row>
        <row r="25">
          <cell r="J25">
            <v>21</v>
          </cell>
          <cell r="K25">
            <v>1230.5000000000005</v>
          </cell>
          <cell r="L25">
            <v>58.595238095238116</v>
          </cell>
          <cell r="M25">
            <v>66.900000000000006</v>
          </cell>
          <cell r="N25">
            <v>2186598.5000000009</v>
          </cell>
          <cell r="O25">
            <v>1025.45</v>
          </cell>
          <cell r="P25">
            <v>101.55</v>
          </cell>
          <cell r="Q25">
            <v>103.5</v>
          </cell>
        </row>
        <row r="26">
          <cell r="J26">
            <v>22</v>
          </cell>
          <cell r="K26">
            <v>1297.4000000000005</v>
          </cell>
          <cell r="L26">
            <v>58.972727272727298</v>
          </cell>
          <cell r="M26">
            <v>66.900000000000006</v>
          </cell>
          <cell r="N26">
            <v>1315563.6000000006</v>
          </cell>
          <cell r="O26">
            <v>1092.3499999999999</v>
          </cell>
          <cell r="P26">
            <v>101.55</v>
          </cell>
          <cell r="Q26">
            <v>103.5</v>
          </cell>
        </row>
        <row r="27">
          <cell r="J27">
            <v>23</v>
          </cell>
          <cell r="K27">
            <v>1364.3000000000006</v>
          </cell>
          <cell r="L27">
            <v>59.317391304347851</v>
          </cell>
          <cell r="M27">
            <v>66.900000000000006</v>
          </cell>
          <cell r="N27">
            <v>815851.40000000037</v>
          </cell>
          <cell r="O27">
            <v>1159.25</v>
          </cell>
          <cell r="P27">
            <v>101.55</v>
          </cell>
          <cell r="Q27">
            <v>103.5</v>
          </cell>
        </row>
        <row r="28">
          <cell r="J28">
            <v>24</v>
          </cell>
          <cell r="K28">
            <v>1431.2000000000007</v>
          </cell>
          <cell r="L28">
            <v>59.633333333333361</v>
          </cell>
          <cell r="M28">
            <v>66.900000000000006</v>
          </cell>
          <cell r="N28">
            <v>489470.40000000026</v>
          </cell>
          <cell r="O28">
            <v>1226.1499999999999</v>
          </cell>
          <cell r="P28">
            <v>101.55</v>
          </cell>
          <cell r="Q28">
            <v>103.5</v>
          </cell>
        </row>
        <row r="29">
          <cell r="J29">
            <v>25</v>
          </cell>
          <cell r="K29">
            <v>1498.1000000000008</v>
          </cell>
          <cell r="L29">
            <v>59.924000000000035</v>
          </cell>
          <cell r="M29">
            <v>66.900000000000006</v>
          </cell>
          <cell r="N29">
            <v>2217188.0000000014</v>
          </cell>
          <cell r="O29">
            <v>1293.0500000000002</v>
          </cell>
          <cell r="P29">
            <v>101.55</v>
          </cell>
          <cell r="Q29">
            <v>103.5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ING"/>
      <sheetName val="MenuSheet"/>
      <sheetName val="ESTIMATED TUITION MODEL SUMMARY"/>
      <sheetName val="RESIDENT DETAIL"/>
      <sheetName val="resident working area"/>
      <sheetName val="NON-RESIDENT DETAIL"/>
      <sheetName val="non-resident working area"/>
      <sheetName val="CALCULATION VERIFICATION"/>
      <sheetName val="Steps for moving to next year"/>
      <sheetName val="headcounts"/>
      <sheetName val="Sheet1"/>
    </sheetNames>
    <sheetDataSet>
      <sheetData sheetId="0"/>
      <sheetData sheetId="1"/>
      <sheetData sheetId="2">
        <row r="4">
          <cell r="C4">
            <v>0</v>
          </cell>
        </row>
        <row r="7">
          <cell r="C7">
            <v>3.3799999999999997E-2</v>
          </cell>
        </row>
        <row r="8">
          <cell r="C8">
            <v>0.80089999999999995</v>
          </cell>
        </row>
        <row r="9">
          <cell r="C9">
            <v>9.8599999999999993E-2</v>
          </cell>
        </row>
        <row r="10">
          <cell r="C10">
            <v>0.10050000000000001</v>
          </cell>
        </row>
      </sheetData>
      <sheetData sheetId="3"/>
      <sheetData sheetId="4">
        <row r="5">
          <cell r="J5">
            <v>1</v>
          </cell>
          <cell r="K5">
            <v>74.3</v>
          </cell>
          <cell r="L5">
            <v>74.300000000000011</v>
          </cell>
          <cell r="M5">
            <v>74.3</v>
          </cell>
          <cell r="N5">
            <v>448697.7</v>
          </cell>
          <cell r="O5">
            <v>59.550000000000004</v>
          </cell>
          <cell r="P5">
            <v>7.35</v>
          </cell>
          <cell r="Q5">
            <v>7.45</v>
          </cell>
        </row>
        <row r="6">
          <cell r="J6">
            <v>2</v>
          </cell>
          <cell r="K6">
            <v>148.6</v>
          </cell>
          <cell r="L6">
            <v>74.300000000000011</v>
          </cell>
          <cell r="M6">
            <v>74.3</v>
          </cell>
          <cell r="N6">
            <v>800211</v>
          </cell>
          <cell r="O6">
            <v>119.10000000000001</v>
          </cell>
          <cell r="P6">
            <v>14.65</v>
          </cell>
          <cell r="Q6">
            <v>14.950000000000001</v>
          </cell>
        </row>
        <row r="7">
          <cell r="J7">
            <v>3</v>
          </cell>
          <cell r="K7">
            <v>222.89999999999998</v>
          </cell>
          <cell r="L7">
            <v>74.3</v>
          </cell>
          <cell r="M7">
            <v>74.3</v>
          </cell>
          <cell r="N7">
            <v>1548263.4</v>
          </cell>
          <cell r="O7">
            <v>178.65</v>
          </cell>
          <cell r="P7">
            <v>22</v>
          </cell>
          <cell r="Q7">
            <v>22.400000000000002</v>
          </cell>
        </row>
        <row r="8">
          <cell r="J8">
            <v>4</v>
          </cell>
          <cell r="K8">
            <v>297.2</v>
          </cell>
          <cell r="L8">
            <v>74.300000000000011</v>
          </cell>
          <cell r="M8">
            <v>74.3</v>
          </cell>
          <cell r="N8">
            <v>1024745.6</v>
          </cell>
          <cell r="O8">
            <v>238.20000000000002</v>
          </cell>
          <cell r="P8">
            <v>29.3</v>
          </cell>
          <cell r="Q8">
            <v>29.849999999999998</v>
          </cell>
        </row>
        <row r="9">
          <cell r="J9">
            <v>5</v>
          </cell>
          <cell r="K9">
            <v>371.5</v>
          </cell>
          <cell r="L9">
            <v>74.3</v>
          </cell>
          <cell r="M9">
            <v>74.3</v>
          </cell>
          <cell r="N9">
            <v>24000386</v>
          </cell>
          <cell r="O9">
            <v>297.75</v>
          </cell>
          <cell r="P9">
            <v>36.65</v>
          </cell>
          <cell r="Q9">
            <v>37.35</v>
          </cell>
        </row>
        <row r="10">
          <cell r="J10">
            <v>6</v>
          </cell>
          <cell r="K10">
            <v>445.79999999999995</v>
          </cell>
          <cell r="L10">
            <v>74.3</v>
          </cell>
          <cell r="M10">
            <v>74.3</v>
          </cell>
          <cell r="N10">
            <v>5444109.5999999996</v>
          </cell>
          <cell r="O10">
            <v>357.3</v>
          </cell>
          <cell r="P10">
            <v>43.949999999999996</v>
          </cell>
          <cell r="Q10">
            <v>44.800000000000004</v>
          </cell>
        </row>
        <row r="11">
          <cell r="J11">
            <v>7</v>
          </cell>
          <cell r="K11">
            <v>520.1</v>
          </cell>
          <cell r="L11">
            <v>74.3</v>
          </cell>
          <cell r="M11">
            <v>74.3</v>
          </cell>
          <cell r="N11">
            <v>3479989.1</v>
          </cell>
          <cell r="O11">
            <v>416.85</v>
          </cell>
          <cell r="P11">
            <v>51.3</v>
          </cell>
          <cell r="Q11">
            <v>52.25</v>
          </cell>
        </row>
        <row r="12">
          <cell r="J12">
            <v>8</v>
          </cell>
          <cell r="K12">
            <v>594.4</v>
          </cell>
          <cell r="L12">
            <v>74.300000000000011</v>
          </cell>
          <cell r="M12">
            <v>74.3</v>
          </cell>
          <cell r="N12">
            <v>5043484</v>
          </cell>
          <cell r="O12">
            <v>476.40000000000003</v>
          </cell>
          <cell r="P12">
            <v>58.6</v>
          </cell>
          <cell r="Q12">
            <v>59.75</v>
          </cell>
        </row>
        <row r="13">
          <cell r="J13">
            <v>9</v>
          </cell>
          <cell r="K13">
            <v>668.69999999999993</v>
          </cell>
          <cell r="L13">
            <v>74.300000000000011</v>
          </cell>
          <cell r="M13">
            <v>74.3</v>
          </cell>
          <cell r="N13">
            <v>3450491.9999999995</v>
          </cell>
          <cell r="O13">
            <v>535.95000000000005</v>
          </cell>
          <cell r="P13">
            <v>65.95</v>
          </cell>
          <cell r="Q13">
            <v>67.2</v>
          </cell>
        </row>
        <row r="14">
          <cell r="J14">
            <v>10</v>
          </cell>
          <cell r="K14">
            <v>743</v>
          </cell>
          <cell r="L14">
            <v>74.3</v>
          </cell>
          <cell r="M14">
            <v>74.3</v>
          </cell>
          <cell r="N14">
            <v>39369341</v>
          </cell>
          <cell r="O14">
            <v>595.5</v>
          </cell>
          <cell r="P14">
            <v>73.25</v>
          </cell>
          <cell r="Q14">
            <v>74.650000000000006</v>
          </cell>
        </row>
        <row r="15">
          <cell r="J15">
            <v>11</v>
          </cell>
          <cell r="K15">
            <v>778.85</v>
          </cell>
          <cell r="L15">
            <v>70.804545454545462</v>
          </cell>
          <cell r="M15">
            <v>35.85</v>
          </cell>
          <cell r="N15">
            <v>8776860.6500000004</v>
          </cell>
          <cell r="O15">
            <v>623.80000000000007</v>
          </cell>
          <cell r="P15">
            <v>76.8</v>
          </cell>
          <cell r="Q15">
            <v>78.25</v>
          </cell>
        </row>
        <row r="16">
          <cell r="J16">
            <v>12</v>
          </cell>
          <cell r="K16">
            <v>814.7</v>
          </cell>
          <cell r="L16">
            <v>67.891666666666666</v>
          </cell>
          <cell r="M16">
            <v>35.85</v>
          </cell>
          <cell r="N16">
            <v>24935522.900000002</v>
          </cell>
          <cell r="O16">
            <v>652.5</v>
          </cell>
          <cell r="P16">
            <v>80.349999999999994</v>
          </cell>
          <cell r="Q16">
            <v>81.899999999999991</v>
          </cell>
        </row>
        <row r="17">
          <cell r="J17">
            <v>13</v>
          </cell>
          <cell r="K17">
            <v>850.55000000000007</v>
          </cell>
          <cell r="L17">
            <v>65.426923076923075</v>
          </cell>
          <cell r="M17">
            <v>35.85</v>
          </cell>
          <cell r="N17">
            <v>19638348.950000003</v>
          </cell>
          <cell r="O17">
            <v>681.2</v>
          </cell>
          <cell r="P17">
            <v>83.85</v>
          </cell>
          <cell r="Q17">
            <v>85.5</v>
          </cell>
        </row>
        <row r="18">
          <cell r="J18">
            <v>14</v>
          </cell>
          <cell r="K18">
            <v>886.40000000000009</v>
          </cell>
          <cell r="L18">
            <v>63.31428571428571</v>
          </cell>
          <cell r="M18">
            <v>35.85</v>
          </cell>
          <cell r="N18">
            <v>8872864</v>
          </cell>
          <cell r="O18">
            <v>709.9</v>
          </cell>
          <cell r="P18">
            <v>87.4</v>
          </cell>
          <cell r="Q18">
            <v>89.1</v>
          </cell>
        </row>
        <row r="19">
          <cell r="J19">
            <v>15</v>
          </cell>
          <cell r="K19">
            <v>922.25000000000011</v>
          </cell>
          <cell r="L19">
            <v>61.483333333333334</v>
          </cell>
          <cell r="M19">
            <v>35.85</v>
          </cell>
          <cell r="N19">
            <v>64180299.750000007</v>
          </cell>
          <cell r="O19">
            <v>738.65</v>
          </cell>
          <cell r="P19">
            <v>90.95</v>
          </cell>
          <cell r="Q19">
            <v>92.699999999999989</v>
          </cell>
        </row>
        <row r="20">
          <cell r="J20">
            <v>16</v>
          </cell>
          <cell r="K20">
            <v>958.10000000000014</v>
          </cell>
          <cell r="L20">
            <v>59.881250000000001</v>
          </cell>
          <cell r="M20">
            <v>35.85</v>
          </cell>
          <cell r="N20">
            <v>13092436.500000002</v>
          </cell>
          <cell r="O20">
            <v>767.35</v>
          </cell>
          <cell r="P20">
            <v>94.45</v>
          </cell>
          <cell r="Q20">
            <v>96.300000000000011</v>
          </cell>
        </row>
        <row r="21">
          <cell r="J21">
            <v>17</v>
          </cell>
          <cell r="K21">
            <v>993.95000000000016</v>
          </cell>
          <cell r="L21">
            <v>58.46764705882353</v>
          </cell>
          <cell r="M21">
            <v>35.85</v>
          </cell>
          <cell r="N21">
            <v>8962447.1500000022</v>
          </cell>
          <cell r="O21">
            <v>796.05000000000007</v>
          </cell>
          <cell r="P21">
            <v>98</v>
          </cell>
          <cell r="Q21">
            <v>99.9</v>
          </cell>
        </row>
        <row r="22">
          <cell r="J22">
            <v>18</v>
          </cell>
          <cell r="K22">
            <v>1029.8000000000002</v>
          </cell>
          <cell r="L22">
            <v>57.211111111111109</v>
          </cell>
          <cell r="M22">
            <v>35.85</v>
          </cell>
          <cell r="N22">
            <v>6996461.2000000011</v>
          </cell>
          <cell r="O22">
            <v>824.75</v>
          </cell>
          <cell r="P22">
            <v>101.55</v>
          </cell>
          <cell r="Q22">
            <v>103.5</v>
          </cell>
        </row>
        <row r="23">
          <cell r="J23">
            <v>19</v>
          </cell>
          <cell r="K23">
            <v>1096.7000000000003</v>
          </cell>
          <cell r="L23">
            <v>57.721052631578964</v>
          </cell>
          <cell r="M23">
            <v>66.900000000000006</v>
          </cell>
          <cell r="N23">
            <v>3110241.2000000007</v>
          </cell>
          <cell r="O23">
            <v>891.65000000000009</v>
          </cell>
          <cell r="P23">
            <v>101.55</v>
          </cell>
          <cell r="Q23">
            <v>103.5</v>
          </cell>
        </row>
        <row r="24">
          <cell r="J24">
            <v>20</v>
          </cell>
          <cell r="K24">
            <v>1163.6000000000004</v>
          </cell>
          <cell r="L24">
            <v>58.180000000000021</v>
          </cell>
          <cell r="M24">
            <v>66.900000000000006</v>
          </cell>
          <cell r="N24">
            <v>6924583.6000000024</v>
          </cell>
          <cell r="O24">
            <v>958.55000000000007</v>
          </cell>
          <cell r="P24">
            <v>101.55</v>
          </cell>
          <cell r="Q24">
            <v>103.5</v>
          </cell>
        </row>
        <row r="25">
          <cell r="J25">
            <v>21</v>
          </cell>
          <cell r="K25">
            <v>1230.5000000000005</v>
          </cell>
          <cell r="L25">
            <v>58.595238095238116</v>
          </cell>
          <cell r="M25">
            <v>66.900000000000006</v>
          </cell>
          <cell r="N25">
            <v>2186598.5000000009</v>
          </cell>
          <cell r="O25">
            <v>1025.45</v>
          </cell>
          <cell r="P25">
            <v>101.55</v>
          </cell>
          <cell r="Q25">
            <v>103.5</v>
          </cell>
        </row>
        <row r="26">
          <cell r="J26">
            <v>22</v>
          </cell>
          <cell r="K26">
            <v>1297.4000000000005</v>
          </cell>
          <cell r="L26">
            <v>58.972727272727298</v>
          </cell>
          <cell r="M26">
            <v>66.900000000000006</v>
          </cell>
          <cell r="N26">
            <v>1315563.6000000006</v>
          </cell>
          <cell r="O26">
            <v>1092.3499999999999</v>
          </cell>
          <cell r="P26">
            <v>101.55</v>
          </cell>
          <cell r="Q26">
            <v>103.5</v>
          </cell>
        </row>
        <row r="27">
          <cell r="J27">
            <v>23</v>
          </cell>
          <cell r="K27">
            <v>1364.3000000000006</v>
          </cell>
          <cell r="L27">
            <v>59.317391304347851</v>
          </cell>
          <cell r="M27">
            <v>66.900000000000006</v>
          </cell>
          <cell r="N27">
            <v>815851.40000000037</v>
          </cell>
          <cell r="O27">
            <v>1159.25</v>
          </cell>
          <cell r="P27">
            <v>101.55</v>
          </cell>
          <cell r="Q27">
            <v>103.5</v>
          </cell>
        </row>
        <row r="28">
          <cell r="J28">
            <v>24</v>
          </cell>
          <cell r="K28">
            <v>1431.2000000000007</v>
          </cell>
          <cell r="L28">
            <v>59.633333333333361</v>
          </cell>
          <cell r="M28">
            <v>66.900000000000006</v>
          </cell>
          <cell r="N28">
            <v>489470.40000000026</v>
          </cell>
          <cell r="O28">
            <v>1226.1499999999999</v>
          </cell>
          <cell r="P28">
            <v>101.55</v>
          </cell>
          <cell r="Q28">
            <v>103.5</v>
          </cell>
        </row>
        <row r="29">
          <cell r="J29">
            <v>25</v>
          </cell>
          <cell r="K29">
            <v>1498.1000000000008</v>
          </cell>
          <cell r="L29">
            <v>59.924000000000035</v>
          </cell>
          <cell r="M29">
            <v>66.900000000000006</v>
          </cell>
          <cell r="N29">
            <v>2217188.0000000014</v>
          </cell>
          <cell r="O29">
            <v>1293.0500000000002</v>
          </cell>
          <cell r="P29">
            <v>101.55</v>
          </cell>
          <cell r="Q29">
            <v>103.5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ING"/>
      <sheetName val="MenuSheet"/>
      <sheetName val="ESTIMATED TUITION MODEL SUMMARY"/>
      <sheetName val="RESIDENT DETAIL"/>
      <sheetName val="resident working area"/>
      <sheetName val="NON-RESIDENT DETAIL"/>
      <sheetName val="non-resident working area"/>
      <sheetName val="CALCULATION VERIFICATION"/>
      <sheetName val="Steps for moving to next year"/>
      <sheetName val="headcounts"/>
      <sheetName val="Sheet1"/>
    </sheetNames>
    <sheetDataSet>
      <sheetData sheetId="0" refreshError="1"/>
      <sheetData sheetId="1" refreshError="1"/>
      <sheetData sheetId="2">
        <row r="7">
          <cell r="C7">
            <v>0.02</v>
          </cell>
        </row>
      </sheetData>
      <sheetData sheetId="3" refreshError="1"/>
      <sheetData sheetId="4" refreshError="1"/>
      <sheetData sheetId="5" refreshError="1"/>
      <sheetData sheetId="6">
        <row r="4">
          <cell r="AA4">
            <v>1</v>
          </cell>
          <cell r="AB4">
            <v>59.550000000000004</v>
          </cell>
          <cell r="AC4">
            <v>60.300000000000004</v>
          </cell>
          <cell r="AD4">
            <v>218.05</v>
          </cell>
          <cell r="AE4">
            <v>218.8</v>
          </cell>
          <cell r="AF4">
            <v>0.75</v>
          </cell>
          <cell r="AG4">
            <v>3.4395780784223801E-3</v>
          </cell>
          <cell r="AH4">
            <v>7.5676500000000004</v>
          </cell>
          <cell r="AI4">
            <v>20.5</v>
          </cell>
          <cell r="AJ4">
            <v>20.57051135060766</v>
          </cell>
          <cell r="AK4">
            <v>246.93816135060769</v>
          </cell>
          <cell r="AM4">
            <v>246.95</v>
          </cell>
        </row>
        <row r="5">
          <cell r="AA5">
            <v>2</v>
          </cell>
          <cell r="AB5">
            <v>119.10000000000001</v>
          </cell>
          <cell r="AC5">
            <v>120.60000000000001</v>
          </cell>
          <cell r="AD5">
            <v>436.1</v>
          </cell>
          <cell r="AE5">
            <v>437.6</v>
          </cell>
          <cell r="AF5">
            <v>1.5</v>
          </cell>
          <cell r="AG5">
            <v>3.4395780784223801E-3</v>
          </cell>
          <cell r="AH5">
            <v>15.135300000000001</v>
          </cell>
          <cell r="AI5">
            <v>41</v>
          </cell>
          <cell r="AJ5">
            <v>41.14102270121532</v>
          </cell>
          <cell r="AK5">
            <v>493.87632270121537</v>
          </cell>
          <cell r="AL5">
            <v>246.95</v>
          </cell>
          <cell r="AM5">
            <v>246.95</v>
          </cell>
        </row>
        <row r="6">
          <cell r="AA6">
            <v>3</v>
          </cell>
          <cell r="AB6">
            <v>178.65</v>
          </cell>
          <cell r="AC6">
            <v>180.9</v>
          </cell>
          <cell r="AD6">
            <v>654.15</v>
          </cell>
          <cell r="AE6">
            <v>656.4</v>
          </cell>
          <cell r="AF6">
            <v>2.25</v>
          </cell>
          <cell r="AG6">
            <v>3.4395780784223801E-3</v>
          </cell>
          <cell r="AH6">
            <v>22.702949999999998</v>
          </cell>
          <cell r="AI6">
            <v>61.5</v>
          </cell>
          <cell r="AJ6">
            <v>61.711534051822973</v>
          </cell>
          <cell r="AK6">
            <v>740.81448405182289</v>
          </cell>
          <cell r="AL6">
            <v>246.95</v>
          </cell>
          <cell r="AM6">
            <v>246.95</v>
          </cell>
        </row>
        <row r="7">
          <cell r="AA7">
            <v>4</v>
          </cell>
          <cell r="AB7">
            <v>238.20000000000002</v>
          </cell>
          <cell r="AC7">
            <v>241.25</v>
          </cell>
          <cell r="AD7">
            <v>872.2</v>
          </cell>
          <cell r="AE7">
            <v>875.25</v>
          </cell>
          <cell r="AF7">
            <v>3.0499999999999545</v>
          </cell>
          <cell r="AG7">
            <v>3.4969043797293676E-3</v>
          </cell>
          <cell r="AH7">
            <v>30.270600000000002</v>
          </cell>
          <cell r="AI7">
            <v>82</v>
          </cell>
          <cell r="AJ7">
            <v>82.286746159137806</v>
          </cell>
          <cell r="AK7">
            <v>987.80734615913786</v>
          </cell>
          <cell r="AL7">
            <v>247</v>
          </cell>
          <cell r="AM7">
            <v>247</v>
          </cell>
        </row>
        <row r="8">
          <cell r="AA8">
            <v>5</v>
          </cell>
          <cell r="AB8">
            <v>297.75</v>
          </cell>
          <cell r="AC8">
            <v>301.55</v>
          </cell>
          <cell r="AD8">
            <v>1090.25</v>
          </cell>
          <cell r="AE8">
            <v>1094.05</v>
          </cell>
          <cell r="AF8">
            <v>3.7999999999999545</v>
          </cell>
          <cell r="AG8">
            <v>3.4854391194679701E-3</v>
          </cell>
          <cell r="AH8">
            <v>37.838250000000002</v>
          </cell>
          <cell r="AI8">
            <v>102.5</v>
          </cell>
          <cell r="AJ8">
            <v>102.85725750974547</v>
          </cell>
          <cell r="AK8">
            <v>1234.7455075097455</v>
          </cell>
          <cell r="AL8">
            <v>246.95</v>
          </cell>
          <cell r="AM8">
            <v>246.95</v>
          </cell>
        </row>
        <row r="9">
          <cell r="AA9">
            <v>6</v>
          </cell>
          <cell r="AB9">
            <v>357.3</v>
          </cell>
          <cell r="AC9">
            <v>361.85</v>
          </cell>
          <cell r="AD9">
            <v>1308.3</v>
          </cell>
          <cell r="AE9">
            <v>1312.85</v>
          </cell>
          <cell r="AF9">
            <v>4.5499999999999545</v>
          </cell>
          <cell r="AG9">
            <v>3.4777956126270386E-3</v>
          </cell>
          <cell r="AH9">
            <v>45.405899999999995</v>
          </cell>
          <cell r="AI9">
            <v>123</v>
          </cell>
          <cell r="AJ9">
            <v>123.42776886035313</v>
          </cell>
          <cell r="AK9">
            <v>1481.683668860353</v>
          </cell>
          <cell r="AL9">
            <v>246.95</v>
          </cell>
          <cell r="AM9">
            <v>246.95</v>
          </cell>
        </row>
        <row r="10">
          <cell r="AA10">
            <v>7</v>
          </cell>
          <cell r="AB10">
            <v>416.85</v>
          </cell>
          <cell r="AC10">
            <v>422.15000000000003</v>
          </cell>
          <cell r="AD10">
            <v>1526.35</v>
          </cell>
          <cell r="AE10">
            <v>1531.6499999999999</v>
          </cell>
          <cell r="AF10">
            <v>5.2999999999999545</v>
          </cell>
          <cell r="AG10">
            <v>3.472335964883516E-3</v>
          </cell>
          <cell r="AH10">
            <v>52.973550000000003</v>
          </cell>
          <cell r="AI10">
            <v>143.5</v>
          </cell>
          <cell r="AJ10">
            <v>143.99828021096079</v>
          </cell>
          <cell r="AK10">
            <v>1728.6218302109605</v>
          </cell>
          <cell r="AL10">
            <v>246.95</v>
          </cell>
          <cell r="AM10">
            <v>246.95</v>
          </cell>
        </row>
        <row r="11">
          <cell r="AA11">
            <v>8</v>
          </cell>
          <cell r="AB11">
            <v>476.40000000000003</v>
          </cell>
          <cell r="AC11">
            <v>482.45</v>
          </cell>
          <cell r="AD11">
            <v>1744.4</v>
          </cell>
          <cell r="AE11">
            <v>1750.45</v>
          </cell>
          <cell r="AF11">
            <v>6.0499999999999545</v>
          </cell>
          <cell r="AG11">
            <v>3.4682412290758737E-3</v>
          </cell>
          <cell r="AH11">
            <v>60.541200000000003</v>
          </cell>
          <cell r="AI11">
            <v>164</v>
          </cell>
          <cell r="AJ11">
            <v>164.56879156156845</v>
          </cell>
          <cell r="AK11">
            <v>1975.5599915615685</v>
          </cell>
          <cell r="AL11">
            <v>246.95</v>
          </cell>
          <cell r="AM11">
            <v>246.95</v>
          </cell>
        </row>
        <row r="12">
          <cell r="AA12">
            <v>9</v>
          </cell>
          <cell r="AB12">
            <v>535.95000000000005</v>
          </cell>
          <cell r="AC12">
            <v>542.75</v>
          </cell>
          <cell r="AD12">
            <v>1962.45</v>
          </cell>
          <cell r="AE12">
            <v>1969.25</v>
          </cell>
          <cell r="AF12">
            <v>6.7999999999999545</v>
          </cell>
          <cell r="AG12">
            <v>3.4650564345588188E-3</v>
          </cell>
          <cell r="AH12">
            <v>68.108850000000004</v>
          </cell>
          <cell r="AI12">
            <v>184.5</v>
          </cell>
          <cell r="AJ12">
            <v>185.13930291217611</v>
          </cell>
          <cell r="AK12">
            <v>2222.498152912176</v>
          </cell>
          <cell r="AL12">
            <v>246.95</v>
          </cell>
          <cell r="AM12">
            <v>246.95</v>
          </cell>
        </row>
        <row r="13">
          <cell r="AA13">
            <v>10</v>
          </cell>
          <cell r="AB13">
            <v>595.5</v>
          </cell>
          <cell r="AC13">
            <v>603.1</v>
          </cell>
          <cell r="AD13">
            <v>2180.5</v>
          </cell>
          <cell r="AE13">
            <v>2188.1</v>
          </cell>
          <cell r="AF13">
            <v>7.5999999999999091</v>
          </cell>
          <cell r="AG13">
            <v>3.4854391194679701E-3</v>
          </cell>
          <cell r="AH13">
            <v>75.676500000000004</v>
          </cell>
          <cell r="AI13">
            <v>205</v>
          </cell>
          <cell r="AJ13">
            <v>205.71451501949093</v>
          </cell>
          <cell r="AK13">
            <v>2469.491015019491</v>
          </cell>
          <cell r="AL13">
            <v>247</v>
          </cell>
          <cell r="AM13">
            <v>246.95</v>
          </cell>
        </row>
        <row r="14">
          <cell r="AA14">
            <v>11</v>
          </cell>
          <cell r="AB14">
            <v>619.4</v>
          </cell>
          <cell r="AC14">
            <v>628.65</v>
          </cell>
          <cell r="AD14">
            <v>2208.65</v>
          </cell>
          <cell r="AE14">
            <v>2217.9</v>
          </cell>
          <cell r="AF14">
            <v>9.25</v>
          </cell>
          <cell r="AG14">
            <v>4.1880786906028566E-3</v>
          </cell>
          <cell r="AH14">
            <v>78.882450000000006</v>
          </cell>
          <cell r="AI14">
            <v>207.45</v>
          </cell>
          <cell r="AJ14">
            <v>208.31881692436556</v>
          </cell>
          <cell r="AK14">
            <v>2505.1012669243655</v>
          </cell>
          <cell r="AL14">
            <v>35.6</v>
          </cell>
          <cell r="AM14">
            <v>227.75</v>
          </cell>
        </row>
        <row r="15">
          <cell r="AA15">
            <v>12</v>
          </cell>
          <cell r="AB15">
            <v>643.29999999999995</v>
          </cell>
          <cell r="AC15">
            <v>654.20000000000005</v>
          </cell>
          <cell r="AD15">
            <v>2236.8000000000002</v>
          </cell>
          <cell r="AE15">
            <v>2247.7000000000003</v>
          </cell>
          <cell r="AF15">
            <v>10.900000000000091</v>
          </cell>
          <cell r="AG15">
            <v>4.8730329041488246E-3</v>
          </cell>
          <cell r="AH15">
            <v>82.088400000000007</v>
          </cell>
          <cell r="AI15">
            <v>209.9</v>
          </cell>
          <cell r="AJ15">
            <v>210.92284960658085</v>
          </cell>
          <cell r="AK15">
            <v>2540.7112496065811</v>
          </cell>
          <cell r="AL15">
            <v>35.6</v>
          </cell>
          <cell r="AM15">
            <v>211.75</v>
          </cell>
        </row>
        <row r="16">
          <cell r="AA16">
            <v>13</v>
          </cell>
          <cell r="AB16">
            <v>667.19999999999993</v>
          </cell>
          <cell r="AC16">
            <v>679.7</v>
          </cell>
          <cell r="AD16">
            <v>2264.9499999999998</v>
          </cell>
          <cell r="AE16">
            <v>2277.4499999999998</v>
          </cell>
          <cell r="AF16">
            <v>12.5</v>
          </cell>
          <cell r="AG16">
            <v>5.5188856266142746E-3</v>
          </cell>
          <cell r="AH16">
            <v>85.294349999999994</v>
          </cell>
          <cell r="AI16">
            <v>212.35</v>
          </cell>
          <cell r="AJ16">
            <v>213.52193536281155</v>
          </cell>
          <cell r="AK16">
            <v>2576.2662853628117</v>
          </cell>
          <cell r="AL16">
            <v>35.550000000000004</v>
          </cell>
          <cell r="AM16">
            <v>198.2</v>
          </cell>
        </row>
        <row r="17">
          <cell r="AA17">
            <v>14</v>
          </cell>
          <cell r="AB17">
            <v>691.09999999999991</v>
          </cell>
          <cell r="AC17">
            <v>705.25</v>
          </cell>
          <cell r="AD17">
            <v>2293.1</v>
          </cell>
          <cell r="AE17">
            <v>2307.25</v>
          </cell>
          <cell r="AF17">
            <v>14.150000000000091</v>
          </cell>
          <cell r="AG17">
            <v>6.1706859709563869E-3</v>
          </cell>
          <cell r="AH17">
            <v>88.500299999999996</v>
          </cell>
          <cell r="AI17">
            <v>214.8</v>
          </cell>
          <cell r="AJ17">
            <v>216.12546334656145</v>
          </cell>
          <cell r="AK17">
            <v>2611.8757633465616</v>
          </cell>
          <cell r="AL17">
            <v>35.6</v>
          </cell>
          <cell r="AM17">
            <v>186.6</v>
          </cell>
        </row>
        <row r="18">
          <cell r="AA18">
            <v>15</v>
          </cell>
          <cell r="AB18">
            <v>715</v>
          </cell>
          <cell r="AC18">
            <v>730.8</v>
          </cell>
          <cell r="AD18">
            <v>2321.25</v>
          </cell>
          <cell r="AE18">
            <v>2337.0500000000002</v>
          </cell>
          <cell r="AF18">
            <v>15.800000000000182</v>
          </cell>
          <cell r="AG18">
            <v>6.8066774367259806E-3</v>
          </cell>
          <cell r="AH18">
            <v>91.706249999999997</v>
          </cell>
          <cell r="AI18">
            <v>217.25</v>
          </cell>
          <cell r="AJ18">
            <v>218.72875067312873</v>
          </cell>
          <cell r="AK18">
            <v>2647.485000673129</v>
          </cell>
          <cell r="AL18">
            <v>35.6</v>
          </cell>
          <cell r="AM18">
            <v>176.5</v>
          </cell>
        </row>
        <row r="19">
          <cell r="AA19">
            <v>16</v>
          </cell>
          <cell r="AB19">
            <v>738.9</v>
          </cell>
          <cell r="AC19">
            <v>756.35</v>
          </cell>
          <cell r="AD19">
            <v>2349.4</v>
          </cell>
          <cell r="AE19">
            <v>2366.8500000000004</v>
          </cell>
          <cell r="AF19">
            <v>17.450000000000273</v>
          </cell>
          <cell r="AG19">
            <v>7.4274282795608552E-3</v>
          </cell>
          <cell r="AH19">
            <v>94.912199999999999</v>
          </cell>
          <cell r="AI19">
            <v>219.7</v>
          </cell>
          <cell r="AJ19">
            <v>221.33180599301951</v>
          </cell>
          <cell r="AK19">
            <v>2683.0940059930199</v>
          </cell>
          <cell r="AL19">
            <v>35.6</v>
          </cell>
          <cell r="AM19">
            <v>167.7</v>
          </cell>
        </row>
        <row r="20">
          <cell r="AA20">
            <v>17</v>
          </cell>
          <cell r="AB20">
            <v>762.8</v>
          </cell>
          <cell r="AC20">
            <v>781.9</v>
          </cell>
          <cell r="AD20">
            <v>2377.5500000000002</v>
          </cell>
          <cell r="AE20">
            <v>2396.65</v>
          </cell>
          <cell r="AF20">
            <v>19.099999999999909</v>
          </cell>
          <cell r="AG20">
            <v>8.0334798426951719E-3</v>
          </cell>
          <cell r="AH20">
            <v>98.118149999999986</v>
          </cell>
          <cell r="AI20">
            <v>222.15</v>
          </cell>
          <cell r="AJ20">
            <v>223.93463754705473</v>
          </cell>
          <cell r="AK20">
            <v>2718.7027875470544</v>
          </cell>
          <cell r="AL20">
            <v>35.6</v>
          </cell>
          <cell r="AM20">
            <v>159.95000000000002</v>
          </cell>
        </row>
        <row r="21">
          <cell r="AA21">
            <v>18</v>
          </cell>
          <cell r="AB21">
            <v>786.69999999999993</v>
          </cell>
          <cell r="AC21">
            <v>807.45</v>
          </cell>
          <cell r="AD21">
            <v>2405.6999999999998</v>
          </cell>
          <cell r="AE21">
            <v>2426.4499999999998</v>
          </cell>
          <cell r="AF21">
            <v>20.75</v>
          </cell>
          <cell r="AG21">
            <v>8.6253481315209709E-3</v>
          </cell>
          <cell r="AH21">
            <v>101.32409999999999</v>
          </cell>
          <cell r="AI21">
            <v>224.6</v>
          </cell>
          <cell r="AJ21">
            <v>226.53725319033961</v>
          </cell>
          <cell r="AK21">
            <v>2754.3113531903391</v>
          </cell>
          <cell r="AL21">
            <v>35.6</v>
          </cell>
          <cell r="AM21">
            <v>153.05000000000001</v>
          </cell>
        </row>
        <row r="22">
          <cell r="AA22">
            <v>19</v>
          </cell>
          <cell r="AB22">
            <v>853.54999999999984</v>
          </cell>
          <cell r="AC22">
            <v>875.19999999999993</v>
          </cell>
          <cell r="AD22">
            <v>2644.25</v>
          </cell>
          <cell r="AE22">
            <v>2665.7999999999997</v>
          </cell>
          <cell r="AF22">
            <v>21.549999999999727</v>
          </cell>
          <cell r="AG22">
            <v>8.1497589108441813E-3</v>
          </cell>
          <cell r="AH22">
            <v>101.32409999999999</v>
          </cell>
          <cell r="AI22">
            <v>224.6</v>
          </cell>
          <cell r="AJ22">
            <v>226.53725319033961</v>
          </cell>
          <cell r="AK22">
            <v>2993.661353190339</v>
          </cell>
          <cell r="AL22">
            <v>239.35</v>
          </cell>
          <cell r="AM22">
            <v>157.60000000000002</v>
          </cell>
        </row>
        <row r="23">
          <cell r="AA23">
            <v>20</v>
          </cell>
          <cell r="AB23">
            <v>920.39999999999975</v>
          </cell>
          <cell r="AC23">
            <v>942.90000000000009</v>
          </cell>
          <cell r="AD23">
            <v>2882.8</v>
          </cell>
          <cell r="AE23">
            <v>2905.1499999999996</v>
          </cell>
          <cell r="AF23">
            <v>22.349999999999454</v>
          </cell>
          <cell r="AG23">
            <v>7.752879145275237E-3</v>
          </cell>
          <cell r="AH23">
            <v>101.32409999999999</v>
          </cell>
          <cell r="AI23">
            <v>224.6</v>
          </cell>
          <cell r="AJ23">
            <v>226.53725319033961</v>
          </cell>
          <cell r="AK23">
            <v>3233.0113531903389</v>
          </cell>
          <cell r="AL23">
            <v>239.35</v>
          </cell>
          <cell r="AM23">
            <v>161.69999999999999</v>
          </cell>
        </row>
        <row r="24">
          <cell r="AA24">
            <v>21</v>
          </cell>
          <cell r="AB24">
            <v>987.24999999999966</v>
          </cell>
          <cell r="AC24">
            <v>1010.6</v>
          </cell>
          <cell r="AD24">
            <v>3121.35</v>
          </cell>
          <cell r="AE24">
            <v>3144.4999999999995</v>
          </cell>
          <cell r="AF24">
            <v>23.149999999999636</v>
          </cell>
          <cell r="AG24">
            <v>7.4166626619890869E-3</v>
          </cell>
          <cell r="AH24">
            <v>101.32409999999999</v>
          </cell>
          <cell r="AI24">
            <v>224.6</v>
          </cell>
          <cell r="AJ24">
            <v>226.53725319033961</v>
          </cell>
          <cell r="AK24">
            <v>3472.3613531903388</v>
          </cell>
          <cell r="AL24">
            <v>239.35</v>
          </cell>
          <cell r="AM24">
            <v>165.39999999999998</v>
          </cell>
        </row>
        <row r="25">
          <cell r="AA25">
            <v>22</v>
          </cell>
          <cell r="AB25">
            <v>1054.0999999999997</v>
          </cell>
          <cell r="AC25">
            <v>1078.3</v>
          </cell>
          <cell r="AD25">
            <v>3359.9</v>
          </cell>
          <cell r="AE25">
            <v>3383.8499999999995</v>
          </cell>
          <cell r="AF25">
            <v>23.949999999999363</v>
          </cell>
          <cell r="AG25">
            <v>7.128188338938469E-3</v>
          </cell>
          <cell r="AH25">
            <v>101.32409999999999</v>
          </cell>
          <cell r="AI25">
            <v>224.6</v>
          </cell>
          <cell r="AJ25">
            <v>226.53725319033961</v>
          </cell>
          <cell r="AK25">
            <v>3711.7113531903387</v>
          </cell>
          <cell r="AL25">
            <v>239.35</v>
          </cell>
          <cell r="AM25">
            <v>168.75</v>
          </cell>
        </row>
        <row r="26">
          <cell r="AA26">
            <v>23</v>
          </cell>
          <cell r="AB26">
            <v>1120.9499999999996</v>
          </cell>
          <cell r="AC26">
            <v>1146</v>
          </cell>
          <cell r="AD26">
            <v>3598.45</v>
          </cell>
          <cell r="AE26">
            <v>3623.1999999999994</v>
          </cell>
          <cell r="AF26">
            <v>24.749999999999545</v>
          </cell>
          <cell r="AG26">
            <v>6.8779613444676308E-3</v>
          </cell>
          <cell r="AH26">
            <v>101.32409999999999</v>
          </cell>
          <cell r="AI26">
            <v>224.6</v>
          </cell>
          <cell r="AJ26">
            <v>226.53725319033961</v>
          </cell>
          <cell r="AK26">
            <v>3951.0613531903387</v>
          </cell>
          <cell r="AL26">
            <v>239.35</v>
          </cell>
          <cell r="AM26">
            <v>171.8</v>
          </cell>
        </row>
        <row r="27">
          <cell r="AA27">
            <v>24</v>
          </cell>
          <cell r="AB27">
            <v>1187.7999999999995</v>
          </cell>
          <cell r="AC27">
            <v>1213.7</v>
          </cell>
          <cell r="AD27">
            <v>3837</v>
          </cell>
          <cell r="AE27">
            <v>3862.5499999999993</v>
          </cell>
          <cell r="AF27">
            <v>25.549999999999272</v>
          </cell>
          <cell r="AG27">
            <v>6.6588480583787526E-3</v>
          </cell>
          <cell r="AH27">
            <v>101.32409999999999</v>
          </cell>
          <cell r="AI27">
            <v>224.6</v>
          </cell>
          <cell r="AJ27">
            <v>226.53725319033961</v>
          </cell>
          <cell r="AK27">
            <v>4190.4113531903386</v>
          </cell>
          <cell r="AL27">
            <v>239.35</v>
          </cell>
          <cell r="AM27">
            <v>174.65</v>
          </cell>
        </row>
        <row r="28">
          <cell r="AA28">
            <v>25</v>
          </cell>
          <cell r="AB28">
            <v>1254.6499999999994</v>
          </cell>
          <cell r="AC28">
            <v>1281.3999999999999</v>
          </cell>
          <cell r="AD28">
            <v>4075.55</v>
          </cell>
          <cell r="AE28">
            <v>4101.8999999999996</v>
          </cell>
          <cell r="AF28">
            <v>26.349999999999454</v>
          </cell>
          <cell r="AG28">
            <v>6.4653850400558091E-3</v>
          </cell>
          <cell r="AH28">
            <v>101.32409999999999</v>
          </cell>
          <cell r="AI28">
            <v>224.6</v>
          </cell>
          <cell r="AJ28">
            <v>226.53725319033961</v>
          </cell>
          <cell r="AK28">
            <v>4429.7613531903389</v>
          </cell>
          <cell r="AL28">
            <v>239.35</v>
          </cell>
          <cell r="AM28">
            <v>177.2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L4" sqref="L4"/>
    </sheetView>
  </sheetViews>
  <sheetFormatPr defaultColWidth="9.140625" defaultRowHeight="15.75" x14ac:dyDescent="0.25"/>
  <cols>
    <col min="1" max="1" width="9.140625" style="1"/>
    <col min="2" max="2" width="12" style="1" bestFit="1" customWidth="1"/>
    <col min="3" max="3" width="12.7109375" style="1" customWidth="1"/>
    <col min="4" max="4" width="13.5703125" style="1" customWidth="1"/>
    <col min="5" max="5" width="4.28515625" style="1" customWidth="1"/>
    <col min="6" max="6" width="13.28515625" style="1" bestFit="1" customWidth="1"/>
    <col min="7" max="7" width="9.140625" style="1"/>
    <col min="8" max="8" width="10.5703125" style="1" customWidth="1"/>
    <col min="9" max="9" width="9.140625" style="1"/>
    <col min="10" max="12" width="11.140625" style="1" customWidth="1"/>
    <col min="13" max="16384" width="9.140625" style="1"/>
  </cols>
  <sheetData>
    <row r="1" spans="1:12" x14ac:dyDescent="0.25">
      <c r="B1" s="4" t="s">
        <v>0</v>
      </c>
      <c r="C1" s="4"/>
      <c r="D1" s="4" t="s">
        <v>7</v>
      </c>
      <c r="E1" s="4"/>
      <c r="F1" s="4" t="s">
        <v>0</v>
      </c>
      <c r="G1" s="4"/>
      <c r="H1" s="4" t="s">
        <v>7</v>
      </c>
      <c r="J1" s="4" t="s">
        <v>0</v>
      </c>
      <c r="K1" s="4">
        <v>2015</v>
      </c>
      <c r="L1" s="4" t="s">
        <v>7</v>
      </c>
    </row>
    <row r="2" spans="1:12" x14ac:dyDescent="0.25">
      <c r="B2" s="4" t="s">
        <v>1</v>
      </c>
      <c r="C2" s="4"/>
      <c r="D2" s="4"/>
      <c r="E2" s="4"/>
      <c r="F2" s="4" t="s">
        <v>2</v>
      </c>
      <c r="G2" s="4"/>
      <c r="H2" s="4"/>
      <c r="J2" s="4" t="s">
        <v>4</v>
      </c>
      <c r="K2" s="4" t="s">
        <v>6</v>
      </c>
      <c r="L2" s="4" t="s">
        <v>4</v>
      </c>
    </row>
    <row r="3" spans="1:12" x14ac:dyDescent="0.25">
      <c r="B3" s="4" t="s">
        <v>3</v>
      </c>
      <c r="D3" s="4" t="s">
        <v>3</v>
      </c>
      <c r="F3" s="4" t="s">
        <v>3</v>
      </c>
      <c r="H3" s="4" t="s">
        <v>3</v>
      </c>
      <c r="J3" s="4" t="s">
        <v>5</v>
      </c>
      <c r="L3" s="4" t="s">
        <v>5</v>
      </c>
    </row>
    <row r="4" spans="1:12" x14ac:dyDescent="0.25">
      <c r="B4" s="2">
        <v>85.68</v>
      </c>
      <c r="C4" s="1">
        <v>0.95</v>
      </c>
      <c r="D4" s="3">
        <f>ROUND(B4*C4, 2)</f>
        <v>81.400000000000006</v>
      </c>
      <c r="E4" s="3"/>
      <c r="F4" s="1">
        <v>43.11</v>
      </c>
      <c r="G4" s="1">
        <v>0.95</v>
      </c>
      <c r="H4" s="3">
        <f>ROUND(F4*G4, 2)</f>
        <v>40.950000000000003</v>
      </c>
      <c r="J4" s="2">
        <v>10.58</v>
      </c>
      <c r="K4" s="5">
        <v>1.84E-2</v>
      </c>
      <c r="L4" s="2">
        <f>ROUND(J4+(J4*K4), 2)</f>
        <v>10.77</v>
      </c>
    </row>
    <row r="5" spans="1:12" x14ac:dyDescent="0.25">
      <c r="A5" s="32"/>
      <c r="B5" s="31"/>
      <c r="C5" s="32"/>
      <c r="D5" s="32"/>
      <c r="E5" s="32"/>
      <c r="F5" s="32"/>
      <c r="G5" s="32"/>
      <c r="H5" s="31"/>
      <c r="I5" s="32"/>
      <c r="J5" s="31">
        <v>3.73</v>
      </c>
      <c r="K5" s="34">
        <v>1.84E-2</v>
      </c>
      <c r="L5" s="31">
        <f>ROUND(J5+(J5*K5), 2)</f>
        <v>3.8</v>
      </c>
    </row>
    <row r="6" spans="1:12" x14ac:dyDescent="0.25">
      <c r="B6" s="2"/>
      <c r="H6" s="2"/>
      <c r="J6" s="2"/>
      <c r="K6" s="5"/>
      <c r="L6" s="2"/>
    </row>
    <row r="7" spans="1:12" x14ac:dyDescent="0.25">
      <c r="A7" s="1">
        <v>1</v>
      </c>
      <c r="B7" s="7">
        <f>D4</f>
        <v>81.400000000000006</v>
      </c>
      <c r="J7" s="1">
        <f>$J$4*A7</f>
        <v>10.58</v>
      </c>
      <c r="L7" s="2">
        <f>$L$4*$A7</f>
        <v>10.77</v>
      </c>
    </row>
    <row r="8" spans="1:12" x14ac:dyDescent="0.25">
      <c r="A8" s="1">
        <v>2</v>
      </c>
      <c r="B8" s="7">
        <f t="shared" ref="B8:B16" si="0">B7+$D$4</f>
        <v>162.80000000000001</v>
      </c>
      <c r="J8" s="1">
        <f t="shared" ref="J8:J16" si="1">$J$4*A8</f>
        <v>21.16</v>
      </c>
      <c r="L8" s="2">
        <f>$L$4*$A8</f>
        <v>21.54</v>
      </c>
    </row>
    <row r="9" spans="1:12" x14ac:dyDescent="0.25">
      <c r="A9" s="1">
        <v>3</v>
      </c>
      <c r="B9" s="7">
        <f t="shared" si="0"/>
        <v>244.20000000000002</v>
      </c>
      <c r="J9" s="1">
        <f t="shared" si="1"/>
        <v>31.740000000000002</v>
      </c>
      <c r="L9" s="2">
        <f t="shared" ref="L9:L16" si="2">$L$4*$A9</f>
        <v>32.31</v>
      </c>
    </row>
    <row r="10" spans="1:12" x14ac:dyDescent="0.25">
      <c r="A10" s="1">
        <v>4</v>
      </c>
      <c r="B10" s="7">
        <f t="shared" si="0"/>
        <v>325.60000000000002</v>
      </c>
      <c r="J10" s="1">
        <f t="shared" si="1"/>
        <v>42.32</v>
      </c>
      <c r="L10" s="2">
        <f t="shared" si="2"/>
        <v>43.08</v>
      </c>
    </row>
    <row r="11" spans="1:12" x14ac:dyDescent="0.25">
      <c r="A11" s="1">
        <v>5</v>
      </c>
      <c r="B11" s="7">
        <f t="shared" si="0"/>
        <v>407</v>
      </c>
      <c r="J11" s="1">
        <f t="shared" si="1"/>
        <v>52.9</v>
      </c>
      <c r="L11" s="2">
        <f t="shared" si="2"/>
        <v>53.849999999999994</v>
      </c>
    </row>
    <row r="12" spans="1:12" x14ac:dyDescent="0.25">
      <c r="A12" s="1">
        <v>6</v>
      </c>
      <c r="B12" s="7">
        <f t="shared" si="0"/>
        <v>488.4</v>
      </c>
      <c r="J12" s="1">
        <f t="shared" si="1"/>
        <v>63.480000000000004</v>
      </c>
      <c r="L12" s="2">
        <f t="shared" si="2"/>
        <v>64.62</v>
      </c>
    </row>
    <row r="13" spans="1:12" x14ac:dyDescent="0.25">
      <c r="A13" s="1">
        <v>7</v>
      </c>
      <c r="B13" s="7">
        <f t="shared" si="0"/>
        <v>569.79999999999995</v>
      </c>
      <c r="J13" s="1">
        <f t="shared" si="1"/>
        <v>74.06</v>
      </c>
      <c r="L13" s="2">
        <f t="shared" si="2"/>
        <v>75.39</v>
      </c>
    </row>
    <row r="14" spans="1:12" x14ac:dyDescent="0.25">
      <c r="A14" s="1">
        <v>8</v>
      </c>
      <c r="B14" s="7">
        <f t="shared" si="0"/>
        <v>651.19999999999993</v>
      </c>
      <c r="J14" s="1">
        <f t="shared" si="1"/>
        <v>84.64</v>
      </c>
      <c r="L14" s="2">
        <f t="shared" si="2"/>
        <v>86.16</v>
      </c>
    </row>
    <row r="15" spans="1:12" x14ac:dyDescent="0.25">
      <c r="A15" s="1">
        <v>9</v>
      </c>
      <c r="B15" s="7">
        <f t="shared" si="0"/>
        <v>732.59999999999991</v>
      </c>
      <c r="J15" s="1">
        <f t="shared" si="1"/>
        <v>95.22</v>
      </c>
      <c r="L15" s="2">
        <f t="shared" si="2"/>
        <v>96.929999999999993</v>
      </c>
    </row>
    <row r="16" spans="1:12" x14ac:dyDescent="0.25">
      <c r="A16" s="8">
        <v>10</v>
      </c>
      <c r="B16" s="9">
        <f t="shared" si="0"/>
        <v>813.99999999999989</v>
      </c>
      <c r="C16" s="10"/>
      <c r="D16" s="10">
        <v>814</v>
      </c>
      <c r="E16" s="10"/>
      <c r="F16" s="10"/>
      <c r="G16" s="10"/>
      <c r="H16" s="10"/>
      <c r="I16" s="10"/>
      <c r="J16" s="10">
        <f t="shared" si="1"/>
        <v>105.8</v>
      </c>
      <c r="K16" s="10"/>
      <c r="L16" s="12">
        <f t="shared" si="2"/>
        <v>107.69999999999999</v>
      </c>
    </row>
    <row r="17" spans="1:12" x14ac:dyDescent="0.25">
      <c r="A17" s="1">
        <v>11</v>
      </c>
      <c r="B17" s="7">
        <f t="shared" ref="B17:B24" si="3">B16+$H$4</f>
        <v>854.94999999999993</v>
      </c>
      <c r="J17" s="2">
        <f>J16+$J$5</f>
        <v>109.53</v>
      </c>
      <c r="L17" s="2">
        <f t="shared" ref="L17:L24" si="4">L16+$L$5</f>
        <v>111.49999999999999</v>
      </c>
    </row>
    <row r="18" spans="1:12" x14ac:dyDescent="0.25">
      <c r="A18" s="1">
        <v>12</v>
      </c>
      <c r="B18" s="7">
        <f t="shared" si="3"/>
        <v>895.9</v>
      </c>
      <c r="J18" s="2">
        <f t="shared" ref="J18:J24" si="5">J17+$J$5</f>
        <v>113.26</v>
      </c>
      <c r="L18" s="2">
        <f t="shared" si="4"/>
        <v>115.29999999999998</v>
      </c>
    </row>
    <row r="19" spans="1:12" x14ac:dyDescent="0.25">
      <c r="A19" s="1">
        <v>13</v>
      </c>
      <c r="B19" s="7">
        <f t="shared" si="3"/>
        <v>936.85</v>
      </c>
      <c r="J19" s="2">
        <f t="shared" si="5"/>
        <v>116.99000000000001</v>
      </c>
      <c r="L19" s="2">
        <f t="shared" si="4"/>
        <v>119.09999999999998</v>
      </c>
    </row>
    <row r="20" spans="1:12" x14ac:dyDescent="0.25">
      <c r="A20" s="1">
        <v>14</v>
      </c>
      <c r="B20" s="7">
        <f t="shared" si="3"/>
        <v>977.80000000000007</v>
      </c>
      <c r="J20" s="2">
        <f t="shared" si="5"/>
        <v>120.72000000000001</v>
      </c>
      <c r="L20" s="2">
        <f t="shared" si="4"/>
        <v>122.89999999999998</v>
      </c>
    </row>
    <row r="21" spans="1:12" x14ac:dyDescent="0.25">
      <c r="A21" s="8">
        <v>15</v>
      </c>
      <c r="B21" s="9">
        <f t="shared" si="3"/>
        <v>1018.7500000000001</v>
      </c>
      <c r="C21" s="10"/>
      <c r="D21" s="10">
        <v>1018.75</v>
      </c>
      <c r="E21" s="10"/>
      <c r="F21" s="10"/>
      <c r="G21" s="10"/>
      <c r="H21" s="10"/>
      <c r="I21" s="10"/>
      <c r="J21" s="11">
        <f t="shared" si="5"/>
        <v>124.45000000000002</v>
      </c>
      <c r="K21" s="10"/>
      <c r="L21" s="12">
        <f t="shared" si="4"/>
        <v>126.69999999999997</v>
      </c>
    </row>
    <row r="22" spans="1:12" x14ac:dyDescent="0.25">
      <c r="A22" s="1">
        <v>16</v>
      </c>
      <c r="B22" s="7">
        <f t="shared" si="3"/>
        <v>1059.7</v>
      </c>
      <c r="J22" s="2">
        <f t="shared" si="5"/>
        <v>128.18</v>
      </c>
      <c r="L22" s="2">
        <f t="shared" si="4"/>
        <v>130.49999999999997</v>
      </c>
    </row>
    <row r="23" spans="1:12" x14ac:dyDescent="0.25">
      <c r="A23" s="1">
        <v>17</v>
      </c>
      <c r="B23" s="7">
        <f t="shared" si="3"/>
        <v>1100.6500000000001</v>
      </c>
      <c r="J23" s="2">
        <f t="shared" si="5"/>
        <v>131.91</v>
      </c>
      <c r="L23" s="2">
        <f t="shared" si="4"/>
        <v>134.29999999999998</v>
      </c>
    </row>
    <row r="24" spans="1:12" x14ac:dyDescent="0.25">
      <c r="A24" s="8">
        <v>18</v>
      </c>
      <c r="B24" s="9">
        <f t="shared" si="3"/>
        <v>1141.6000000000001</v>
      </c>
      <c r="C24" s="10"/>
      <c r="D24" s="10"/>
      <c r="E24" s="10"/>
      <c r="F24" s="10"/>
      <c r="G24" s="10"/>
      <c r="H24" s="10"/>
      <c r="I24" s="10"/>
      <c r="J24" s="11">
        <f t="shared" si="5"/>
        <v>135.63999999999999</v>
      </c>
      <c r="K24" s="10"/>
      <c r="L24" s="12">
        <f t="shared" si="4"/>
        <v>138.1</v>
      </c>
    </row>
    <row r="25" spans="1:12" x14ac:dyDescent="0.25">
      <c r="A25" s="1">
        <v>19</v>
      </c>
      <c r="B25" s="7">
        <f t="shared" ref="B25:B31" si="6">B24+($D$4+$L$4)</f>
        <v>1233.7700000000002</v>
      </c>
      <c r="J25" s="2">
        <f>J24</f>
        <v>135.63999999999999</v>
      </c>
      <c r="L25" s="2">
        <f>L24</f>
        <v>138.1</v>
      </c>
    </row>
    <row r="26" spans="1:12" x14ac:dyDescent="0.25">
      <c r="A26" s="1">
        <v>20</v>
      </c>
      <c r="B26" s="7">
        <f t="shared" si="6"/>
        <v>1325.9400000000003</v>
      </c>
      <c r="J26" s="2">
        <f t="shared" ref="J26:J31" si="7">J25</f>
        <v>135.63999999999999</v>
      </c>
      <c r="L26" s="2">
        <f t="shared" ref="L26:L31" si="8">L25</f>
        <v>138.1</v>
      </c>
    </row>
    <row r="27" spans="1:12" x14ac:dyDescent="0.25">
      <c r="A27" s="1">
        <v>21</v>
      </c>
      <c r="B27" s="7">
        <f t="shared" si="6"/>
        <v>1418.1100000000004</v>
      </c>
      <c r="J27" s="2">
        <f t="shared" si="7"/>
        <v>135.63999999999999</v>
      </c>
      <c r="L27" s="2">
        <f t="shared" si="8"/>
        <v>138.1</v>
      </c>
    </row>
    <row r="28" spans="1:12" x14ac:dyDescent="0.25">
      <c r="A28" s="1">
        <v>22</v>
      </c>
      <c r="B28" s="7">
        <f t="shared" si="6"/>
        <v>1510.2800000000004</v>
      </c>
      <c r="J28" s="2">
        <f t="shared" si="7"/>
        <v>135.63999999999999</v>
      </c>
      <c r="L28" s="2">
        <f t="shared" si="8"/>
        <v>138.1</v>
      </c>
    </row>
    <row r="29" spans="1:12" x14ac:dyDescent="0.25">
      <c r="A29" s="1">
        <v>23</v>
      </c>
      <c r="B29" s="7">
        <f t="shared" si="6"/>
        <v>1602.4500000000005</v>
      </c>
      <c r="J29" s="2">
        <f t="shared" si="7"/>
        <v>135.63999999999999</v>
      </c>
      <c r="L29" s="2">
        <f t="shared" si="8"/>
        <v>138.1</v>
      </c>
    </row>
    <row r="30" spans="1:12" x14ac:dyDescent="0.25">
      <c r="A30" s="1">
        <v>24</v>
      </c>
      <c r="B30" s="7">
        <f t="shared" si="6"/>
        <v>1694.6200000000006</v>
      </c>
      <c r="J30" s="2">
        <f t="shared" si="7"/>
        <v>135.63999999999999</v>
      </c>
      <c r="L30" s="2">
        <f t="shared" si="8"/>
        <v>138.1</v>
      </c>
    </row>
    <row r="31" spans="1:12" x14ac:dyDescent="0.25">
      <c r="A31" s="1">
        <v>25</v>
      </c>
      <c r="B31" s="7">
        <f t="shared" si="6"/>
        <v>1786.7900000000006</v>
      </c>
      <c r="J31" s="2">
        <f t="shared" si="7"/>
        <v>135.63999999999999</v>
      </c>
      <c r="L31" s="2">
        <f t="shared" si="8"/>
        <v>138.1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31"/>
  <sheetViews>
    <sheetView zoomScaleNormal="100" workbookViewId="0">
      <selection activeCell="L4" sqref="L4"/>
    </sheetView>
  </sheetViews>
  <sheetFormatPr defaultColWidth="9.140625" defaultRowHeight="15.75" x14ac:dyDescent="0.25"/>
  <cols>
    <col min="1" max="1" width="11.7109375" style="1" customWidth="1"/>
    <col min="2" max="2" width="12.7109375" style="1" customWidth="1"/>
    <col min="3" max="3" width="9" style="1" customWidth="1"/>
    <col min="4" max="4" width="12.42578125" style="1" customWidth="1"/>
    <col min="5" max="5" width="3.7109375" style="1" customWidth="1"/>
    <col min="6" max="6" width="12.28515625" style="1" customWidth="1"/>
    <col min="7" max="7" width="10" style="1" customWidth="1"/>
    <col min="8" max="8" width="11.5703125" style="1" customWidth="1"/>
    <col min="9" max="9" width="4.28515625" style="1" customWidth="1"/>
    <col min="10" max="11" width="11.140625" style="1" customWidth="1"/>
    <col min="12" max="12" width="11.28515625" style="1" customWidth="1"/>
    <col min="13" max="15" width="11.7109375" style="1" customWidth="1"/>
    <col min="16" max="16" width="9.140625" style="1"/>
    <col min="17" max="17" width="10.42578125" style="1" bestFit="1" customWidth="1"/>
    <col min="18" max="16384" width="9.140625" style="1"/>
  </cols>
  <sheetData>
    <row r="1" spans="1:18" x14ac:dyDescent="0.25">
      <c r="A1" s="14"/>
      <c r="B1" s="15" t="s">
        <v>9</v>
      </c>
      <c r="C1" s="15" t="s">
        <v>10</v>
      </c>
      <c r="D1" s="15" t="s">
        <v>78</v>
      </c>
      <c r="E1" s="16"/>
      <c r="F1" s="15" t="s">
        <v>9</v>
      </c>
      <c r="G1" s="20" t="s">
        <v>79</v>
      </c>
      <c r="H1" s="15" t="s">
        <v>78</v>
      </c>
      <c r="I1" s="17"/>
      <c r="J1" s="15" t="s">
        <v>9</v>
      </c>
      <c r="K1" s="15" t="s">
        <v>15</v>
      </c>
      <c r="L1" s="18" t="s">
        <v>78</v>
      </c>
      <c r="M1" s="20" t="s">
        <v>8</v>
      </c>
      <c r="N1" s="20"/>
      <c r="O1" s="20"/>
    </row>
    <row r="2" spans="1:18" x14ac:dyDescent="0.25">
      <c r="A2" s="19"/>
      <c r="B2" s="20" t="s">
        <v>1</v>
      </c>
      <c r="C2" s="20" t="s">
        <v>11</v>
      </c>
      <c r="D2" s="20" t="s">
        <v>1</v>
      </c>
      <c r="E2" s="21"/>
      <c r="F2" s="20" t="s">
        <v>4</v>
      </c>
      <c r="G2" s="20" t="s">
        <v>13</v>
      </c>
      <c r="H2" s="20" t="s">
        <v>4</v>
      </c>
      <c r="I2" s="22"/>
      <c r="J2" s="20" t="s">
        <v>14</v>
      </c>
      <c r="K2" s="20" t="s">
        <v>14</v>
      </c>
      <c r="L2" s="23" t="s">
        <v>14</v>
      </c>
      <c r="M2" s="20" t="s">
        <v>77</v>
      </c>
      <c r="N2" s="20"/>
      <c r="O2" s="20"/>
    </row>
    <row r="3" spans="1:18" x14ac:dyDescent="0.25">
      <c r="A3" s="19"/>
      <c r="B3" s="20" t="s">
        <v>3</v>
      </c>
      <c r="C3" s="20" t="s">
        <v>12</v>
      </c>
      <c r="D3" s="20" t="s">
        <v>3</v>
      </c>
      <c r="E3" s="21"/>
      <c r="F3" s="20" t="s">
        <v>5</v>
      </c>
      <c r="G3" s="20" t="s">
        <v>9</v>
      </c>
      <c r="H3" s="20" t="s">
        <v>5</v>
      </c>
      <c r="I3" s="22"/>
      <c r="J3" s="20" t="s">
        <v>5</v>
      </c>
      <c r="K3" s="20" t="s">
        <v>12</v>
      </c>
      <c r="L3" s="23" t="s">
        <v>5</v>
      </c>
      <c r="M3" s="20" t="s">
        <v>5</v>
      </c>
      <c r="N3" s="20"/>
      <c r="O3" s="20"/>
    </row>
    <row r="4" spans="1:18" x14ac:dyDescent="0.25">
      <c r="A4" s="19" t="s">
        <v>51</v>
      </c>
      <c r="B4" s="25">
        <v>83.19</v>
      </c>
      <c r="C4" s="39">
        <v>2.1999999999999999E-2</v>
      </c>
      <c r="D4" s="26">
        <f>ROUND(B4+(B4*C4), 2)</f>
        <v>85.02</v>
      </c>
      <c r="E4" s="27"/>
      <c r="F4" s="25">
        <v>11.17</v>
      </c>
      <c r="G4" s="28">
        <v>3.04E-2</v>
      </c>
      <c r="H4" s="25">
        <f>ROUND(F4+(F4*G4), 2)</f>
        <v>11.51</v>
      </c>
      <c r="I4" s="22"/>
      <c r="J4" s="25">
        <v>10.81</v>
      </c>
      <c r="K4" s="28">
        <f>((D4-B4)+(H4-F4))/(B4+F4)</f>
        <v>2.2997032640949537E-2</v>
      </c>
      <c r="L4" s="29">
        <f>ROUND(J4+(J4*K4), 2)</f>
        <v>11.06</v>
      </c>
      <c r="M4" s="25">
        <v>10.93</v>
      </c>
      <c r="N4" s="25"/>
      <c r="O4" s="25"/>
      <c r="Q4" s="1">
        <f>F4*10</f>
        <v>111.7</v>
      </c>
      <c r="R4" s="1">
        <f>H4*10</f>
        <v>115.1</v>
      </c>
    </row>
    <row r="5" spans="1:18" x14ac:dyDescent="0.25">
      <c r="A5" s="30" t="s">
        <v>50</v>
      </c>
      <c r="B5" s="32">
        <v>41.85</v>
      </c>
      <c r="C5" s="89">
        <v>2.1999999999999999E-2</v>
      </c>
      <c r="D5" s="90">
        <f>ROUND(B5+(B5*C5), 2)</f>
        <v>42.77</v>
      </c>
      <c r="E5" s="33"/>
      <c r="F5" s="31">
        <v>3.94</v>
      </c>
      <c r="G5" s="34">
        <v>3.04E-2</v>
      </c>
      <c r="H5" s="31">
        <f>ROUND(F5+(F5*G5), 2)</f>
        <v>4.0599999999999996</v>
      </c>
      <c r="I5" s="33"/>
      <c r="J5" s="31">
        <v>6.29</v>
      </c>
      <c r="K5" s="34">
        <f>((D5-B5)+(H5-F5))/(B5+F5)</f>
        <v>2.2712382616291799E-2</v>
      </c>
      <c r="L5" s="35">
        <f>ROUND(J5+(J5*K5), 2)</f>
        <v>6.43</v>
      </c>
      <c r="M5" s="25">
        <v>3.86</v>
      </c>
      <c r="N5" s="25"/>
      <c r="O5" s="25"/>
      <c r="Q5" s="2">
        <f>F5*5</f>
        <v>19.7</v>
      </c>
      <c r="R5" s="1">
        <f>H5*5</f>
        <v>20.299999999999997</v>
      </c>
    </row>
    <row r="6" spans="1:18" x14ac:dyDescent="0.25">
      <c r="B6" s="37"/>
      <c r="E6" s="13"/>
      <c r="H6" s="24"/>
      <c r="I6" s="13"/>
      <c r="Q6" s="1">
        <f>SUM(Q4:Q5)</f>
        <v>131.4</v>
      </c>
      <c r="R6" s="1">
        <f>SUM(R4:R5)</f>
        <v>135.39999999999998</v>
      </c>
    </row>
    <row r="7" spans="1:18" x14ac:dyDescent="0.25">
      <c r="A7" s="1">
        <v>1</v>
      </c>
      <c r="B7" s="7"/>
      <c r="D7" s="7">
        <f>D4</f>
        <v>85.02</v>
      </c>
      <c r="E7" s="13"/>
      <c r="F7" s="2"/>
      <c r="H7" s="154">
        <f>A7*$H$4</f>
        <v>11.51</v>
      </c>
      <c r="I7" s="13"/>
      <c r="J7" s="2"/>
      <c r="K7" s="2"/>
      <c r="L7" s="7">
        <f>$L$4*A7</f>
        <v>11.06</v>
      </c>
      <c r="M7" s="2"/>
      <c r="N7" s="2"/>
      <c r="O7" s="2"/>
    </row>
    <row r="8" spans="1:18" x14ac:dyDescent="0.25">
      <c r="A8" s="1">
        <v>2</v>
      </c>
      <c r="B8" s="7"/>
      <c r="D8" s="7">
        <f>D7+$D$4</f>
        <v>170.04</v>
      </c>
      <c r="E8" s="13"/>
      <c r="F8" s="2"/>
      <c r="H8" s="154">
        <f t="shared" ref="H8:H16" si="0">A8*$H$4</f>
        <v>23.02</v>
      </c>
      <c r="I8" s="13"/>
      <c r="J8" s="2"/>
      <c r="K8" s="2"/>
      <c r="L8" s="7">
        <f t="shared" ref="L8:L16" si="1">$L$4*A8</f>
        <v>22.12</v>
      </c>
      <c r="M8" s="2"/>
      <c r="N8" s="2"/>
      <c r="O8" s="2"/>
      <c r="Q8" s="1">
        <f>Q6*3</f>
        <v>394.20000000000005</v>
      </c>
      <c r="R8" s="1">
        <f>R6*3</f>
        <v>406.19999999999993</v>
      </c>
    </row>
    <row r="9" spans="1:18" x14ac:dyDescent="0.25">
      <c r="A9" s="1">
        <v>3</v>
      </c>
      <c r="B9" s="7"/>
      <c r="D9" s="7">
        <f t="shared" ref="D9:D16" si="2">D8+$D$4</f>
        <v>255.06</v>
      </c>
      <c r="E9" s="13"/>
      <c r="F9" s="2"/>
      <c r="H9" s="154">
        <f t="shared" si="0"/>
        <v>34.53</v>
      </c>
      <c r="I9" s="13"/>
      <c r="J9" s="2"/>
      <c r="K9" s="2"/>
      <c r="L9" s="7">
        <f t="shared" si="1"/>
        <v>33.18</v>
      </c>
      <c r="M9" s="2"/>
      <c r="N9" s="2"/>
      <c r="O9" s="2"/>
    </row>
    <row r="10" spans="1:18" x14ac:dyDescent="0.25">
      <c r="A10" s="1">
        <v>4</v>
      </c>
      <c r="B10" s="7"/>
      <c r="D10" s="7">
        <f t="shared" si="2"/>
        <v>340.08</v>
      </c>
      <c r="E10" s="13"/>
      <c r="F10" s="2"/>
      <c r="H10" s="154">
        <f t="shared" si="0"/>
        <v>46.04</v>
      </c>
      <c r="I10" s="13"/>
      <c r="J10" s="2"/>
      <c r="K10" s="2"/>
      <c r="L10" s="7">
        <f t="shared" si="1"/>
        <v>44.24</v>
      </c>
      <c r="M10" s="2"/>
      <c r="N10" s="2"/>
      <c r="O10" s="2"/>
    </row>
    <row r="11" spans="1:18" x14ac:dyDescent="0.25">
      <c r="A11" s="1">
        <v>5</v>
      </c>
      <c r="B11" s="7"/>
      <c r="D11" s="7">
        <f t="shared" si="2"/>
        <v>425.09999999999997</v>
      </c>
      <c r="E11" s="13"/>
      <c r="F11" s="2"/>
      <c r="H11" s="154">
        <f t="shared" si="0"/>
        <v>57.55</v>
      </c>
      <c r="I11" s="13"/>
      <c r="J11" s="2"/>
      <c r="K11" s="2"/>
      <c r="L11" s="7">
        <f t="shared" si="1"/>
        <v>55.300000000000004</v>
      </c>
      <c r="M11" s="2"/>
      <c r="N11" s="2"/>
      <c r="O11" s="2"/>
    </row>
    <row r="12" spans="1:18" x14ac:dyDescent="0.25">
      <c r="A12" s="1">
        <v>6</v>
      </c>
      <c r="B12" s="7"/>
      <c r="D12" s="7">
        <f t="shared" si="2"/>
        <v>510.11999999999995</v>
      </c>
      <c r="E12" s="13"/>
      <c r="F12" s="2"/>
      <c r="H12" s="154">
        <f t="shared" si="0"/>
        <v>69.06</v>
      </c>
      <c r="I12" s="13"/>
      <c r="J12" s="2"/>
      <c r="K12" s="2"/>
      <c r="L12" s="7">
        <f t="shared" si="1"/>
        <v>66.36</v>
      </c>
      <c r="M12" s="2"/>
      <c r="N12" s="2"/>
      <c r="O12" s="2"/>
    </row>
    <row r="13" spans="1:18" x14ac:dyDescent="0.25">
      <c r="A13" s="1">
        <v>7</v>
      </c>
      <c r="B13" s="7"/>
      <c r="D13" s="7">
        <f t="shared" si="2"/>
        <v>595.14</v>
      </c>
      <c r="E13" s="13"/>
      <c r="F13" s="2"/>
      <c r="H13" s="154">
        <f t="shared" si="0"/>
        <v>80.569999999999993</v>
      </c>
      <c r="I13" s="13"/>
      <c r="J13" s="2"/>
      <c r="K13" s="2"/>
      <c r="L13" s="7">
        <f t="shared" si="1"/>
        <v>77.42</v>
      </c>
      <c r="M13" s="2"/>
      <c r="N13" s="2"/>
      <c r="O13" s="2"/>
    </row>
    <row r="14" spans="1:18" x14ac:dyDescent="0.25">
      <c r="A14" s="1">
        <v>8</v>
      </c>
      <c r="B14" s="7"/>
      <c r="D14" s="7">
        <f t="shared" si="2"/>
        <v>680.16</v>
      </c>
      <c r="E14" s="13"/>
      <c r="F14" s="2"/>
      <c r="H14" s="154">
        <f t="shared" si="0"/>
        <v>92.08</v>
      </c>
      <c r="I14" s="13"/>
      <c r="J14" s="2"/>
      <c r="K14" s="2"/>
      <c r="L14" s="7">
        <f t="shared" si="1"/>
        <v>88.48</v>
      </c>
      <c r="M14" s="2"/>
      <c r="N14" s="2">
        <v>10.81</v>
      </c>
      <c r="O14" s="5">
        <f>((D4+H4)-(B4+F4))/(B4+D4)</f>
        <v>1.2900540990428642E-2</v>
      </c>
      <c r="P14" s="1">
        <f>N14+(N14*O14)</f>
        <v>10.949454848106534</v>
      </c>
    </row>
    <row r="15" spans="1:18" x14ac:dyDescent="0.25">
      <c r="A15" s="1">
        <v>9</v>
      </c>
      <c r="B15" s="7"/>
      <c r="D15" s="7">
        <f t="shared" si="2"/>
        <v>765.18</v>
      </c>
      <c r="E15" s="13"/>
      <c r="F15" s="2"/>
      <c r="H15" s="154">
        <f t="shared" si="0"/>
        <v>103.59</v>
      </c>
      <c r="I15" s="13"/>
      <c r="J15" s="2"/>
      <c r="K15" s="2"/>
      <c r="L15" s="7">
        <f t="shared" si="1"/>
        <v>99.54</v>
      </c>
      <c r="M15" s="2"/>
      <c r="N15" s="2">
        <v>6.29</v>
      </c>
      <c r="O15" s="2"/>
    </row>
    <row r="16" spans="1:18" x14ac:dyDescent="0.25">
      <c r="A16" s="8">
        <v>10</v>
      </c>
      <c r="B16" s="9"/>
      <c r="C16" s="10"/>
      <c r="D16" s="9">
        <f t="shared" si="2"/>
        <v>850.19999999999993</v>
      </c>
      <c r="E16" s="36"/>
      <c r="F16" s="11"/>
      <c r="G16" s="10"/>
      <c r="H16" s="9">
        <f t="shared" si="0"/>
        <v>115.1</v>
      </c>
      <c r="I16" s="36"/>
      <c r="J16" s="11"/>
      <c r="K16" s="11"/>
      <c r="L16" s="156">
        <f t="shared" si="1"/>
        <v>110.60000000000001</v>
      </c>
      <c r="M16" s="25"/>
      <c r="N16" s="25"/>
      <c r="O16" s="25"/>
    </row>
    <row r="17" spans="1:17" x14ac:dyDescent="0.25">
      <c r="A17" s="1">
        <v>11</v>
      </c>
      <c r="B17" s="7"/>
      <c r="D17" s="7">
        <f>D16+$D$5</f>
        <v>892.96999999999991</v>
      </c>
      <c r="E17" s="13"/>
      <c r="F17" s="2"/>
      <c r="H17" s="154">
        <f t="shared" ref="H17:H24" si="3">H16+$H$5</f>
        <v>119.16</v>
      </c>
      <c r="I17" s="13"/>
      <c r="J17" s="2"/>
      <c r="K17" s="2"/>
      <c r="L17" s="7">
        <f>L16+$L$5</f>
        <v>117.03</v>
      </c>
      <c r="M17" s="2"/>
      <c r="N17" s="2"/>
      <c r="O17" s="157">
        <f>(D4-B4)/B4</f>
        <v>2.1997836278398825E-2</v>
      </c>
    </row>
    <row r="18" spans="1:17" x14ac:dyDescent="0.25">
      <c r="A18" s="1">
        <v>12</v>
      </c>
      <c r="B18" s="7"/>
      <c r="D18" s="7">
        <f t="shared" ref="D18:D24" si="4">D17+$D$5</f>
        <v>935.7399999999999</v>
      </c>
      <c r="E18" s="13"/>
      <c r="F18" s="2"/>
      <c r="H18" s="154">
        <f t="shared" si="3"/>
        <v>123.22</v>
      </c>
      <c r="I18" s="13"/>
      <c r="J18" s="2"/>
      <c r="K18" s="2"/>
      <c r="L18" s="7">
        <f t="shared" ref="L18:L24" si="5">L17+$L$5</f>
        <v>123.46000000000001</v>
      </c>
      <c r="M18" s="2"/>
      <c r="N18" s="2"/>
      <c r="O18" s="157">
        <f>(H4-F4)/F4</f>
        <v>3.0438675022381366E-2</v>
      </c>
    </row>
    <row r="19" spans="1:17" x14ac:dyDescent="0.25">
      <c r="A19" s="1">
        <v>13</v>
      </c>
      <c r="B19" s="7"/>
      <c r="D19" s="7">
        <f t="shared" si="4"/>
        <v>978.50999999999988</v>
      </c>
      <c r="E19" s="13"/>
      <c r="F19" s="2"/>
      <c r="H19" s="154">
        <f t="shared" si="3"/>
        <v>127.28</v>
      </c>
      <c r="I19" s="13"/>
      <c r="J19" s="2"/>
      <c r="K19" s="2"/>
      <c r="L19" s="7">
        <f t="shared" si="5"/>
        <v>129.89000000000001</v>
      </c>
      <c r="M19" s="2"/>
      <c r="N19" s="2"/>
      <c r="O19" s="2"/>
    </row>
    <row r="20" spans="1:17" x14ac:dyDescent="0.25">
      <c r="A20" s="1">
        <v>14</v>
      </c>
      <c r="B20" s="7"/>
      <c r="D20" s="7">
        <f t="shared" si="4"/>
        <v>1021.2799999999999</v>
      </c>
      <c r="E20" s="13"/>
      <c r="F20" s="2"/>
      <c r="H20" s="154">
        <f t="shared" si="3"/>
        <v>131.34</v>
      </c>
      <c r="I20" s="13"/>
      <c r="J20" s="2"/>
      <c r="K20" s="2"/>
      <c r="L20" s="7">
        <f t="shared" si="5"/>
        <v>136.32000000000002</v>
      </c>
      <c r="M20" s="2"/>
      <c r="N20" s="2"/>
      <c r="O20" s="2">
        <f>D4-B4</f>
        <v>1.8299999999999983</v>
      </c>
      <c r="P20" s="2">
        <f>B4+F4</f>
        <v>94.36</v>
      </c>
    </row>
    <row r="21" spans="1:17" x14ac:dyDescent="0.25">
      <c r="A21" s="8">
        <v>15</v>
      </c>
      <c r="B21" s="9"/>
      <c r="C21" s="10"/>
      <c r="D21" s="9">
        <f t="shared" si="4"/>
        <v>1064.05</v>
      </c>
      <c r="E21" s="36"/>
      <c r="F21" s="11"/>
      <c r="G21" s="10"/>
      <c r="H21" s="9">
        <f t="shared" si="3"/>
        <v>135.4</v>
      </c>
      <c r="I21" s="36"/>
      <c r="J21" s="11"/>
      <c r="K21" s="11"/>
      <c r="L21" s="156">
        <f t="shared" si="5"/>
        <v>142.75000000000003</v>
      </c>
      <c r="M21" s="25"/>
      <c r="N21" s="25"/>
      <c r="O21" s="25">
        <f>H4-F4</f>
        <v>0.33999999999999986</v>
      </c>
      <c r="P21" s="2">
        <f>D4+H4</f>
        <v>96.53</v>
      </c>
      <c r="Q21" s="38">
        <f>B21*3</f>
        <v>0</v>
      </c>
    </row>
    <row r="22" spans="1:17" x14ac:dyDescent="0.25">
      <c r="A22" s="1">
        <v>16</v>
      </c>
      <c r="B22" s="7"/>
      <c r="D22" s="7">
        <f t="shared" si="4"/>
        <v>1106.82</v>
      </c>
      <c r="E22" s="13"/>
      <c r="F22" s="2"/>
      <c r="H22" s="154">
        <f t="shared" si="3"/>
        <v>139.46</v>
      </c>
      <c r="I22" s="13"/>
      <c r="J22" s="2"/>
      <c r="K22" s="2"/>
      <c r="L22" s="7">
        <f t="shared" si="5"/>
        <v>149.18000000000004</v>
      </c>
      <c r="M22" s="2"/>
      <c r="N22" s="2"/>
      <c r="O22" s="2">
        <f>O20+O21</f>
        <v>2.1699999999999982</v>
      </c>
      <c r="P22" s="2"/>
    </row>
    <row r="23" spans="1:17" x14ac:dyDescent="0.25">
      <c r="A23" s="1">
        <v>17</v>
      </c>
      <c r="B23" s="7"/>
      <c r="D23" s="7">
        <f t="shared" si="4"/>
        <v>1149.5899999999999</v>
      </c>
      <c r="E23" s="13"/>
      <c r="F23" s="2"/>
      <c r="H23" s="154">
        <f t="shared" si="3"/>
        <v>143.52000000000001</v>
      </c>
      <c r="I23" s="13"/>
      <c r="J23" s="2"/>
      <c r="K23" s="2"/>
      <c r="L23" s="7">
        <f t="shared" si="5"/>
        <v>155.61000000000004</v>
      </c>
      <c r="M23" s="2"/>
      <c r="N23" s="2"/>
      <c r="O23" s="2"/>
    </row>
    <row r="24" spans="1:17" x14ac:dyDescent="0.25">
      <c r="A24" s="8">
        <v>18</v>
      </c>
      <c r="B24" s="9"/>
      <c r="C24" s="10"/>
      <c r="D24" s="9">
        <f t="shared" si="4"/>
        <v>1192.3599999999999</v>
      </c>
      <c r="E24" s="36"/>
      <c r="F24" s="11"/>
      <c r="G24" s="10"/>
      <c r="H24" s="9">
        <f t="shared" si="3"/>
        <v>147.58000000000001</v>
      </c>
      <c r="I24" s="36"/>
      <c r="J24" s="11"/>
      <c r="K24" s="11"/>
      <c r="L24" s="156">
        <f t="shared" si="5"/>
        <v>162.04000000000005</v>
      </c>
      <c r="M24" s="25"/>
      <c r="N24" s="25"/>
      <c r="O24" s="28">
        <f>O22/P20</f>
        <v>2.2997032640949537E-2</v>
      </c>
    </row>
    <row r="25" spans="1:17" x14ac:dyDescent="0.25">
      <c r="A25" s="1">
        <v>19</v>
      </c>
      <c r="B25" s="7"/>
      <c r="D25" s="7">
        <f t="shared" ref="D25:D31" si="6">D24+($D$4+$H$4)</f>
        <v>1288.8899999999999</v>
      </c>
      <c r="E25" s="13"/>
      <c r="F25" s="2"/>
      <c r="H25" s="154">
        <f>H24</f>
        <v>147.58000000000001</v>
      </c>
      <c r="I25" s="13"/>
      <c r="J25" s="2"/>
      <c r="K25" s="2"/>
      <c r="L25" s="7">
        <f>$L$24</f>
        <v>162.04000000000005</v>
      </c>
      <c r="M25" s="2"/>
      <c r="N25" s="2"/>
      <c r="O25" s="2"/>
    </row>
    <row r="26" spans="1:17" x14ac:dyDescent="0.25">
      <c r="A26" s="1">
        <v>20</v>
      </c>
      <c r="B26" s="7"/>
      <c r="D26" s="7">
        <f t="shared" si="6"/>
        <v>1385.4199999999998</v>
      </c>
      <c r="E26" s="13"/>
      <c r="F26" s="2"/>
      <c r="H26" s="154">
        <f t="shared" ref="H26:H31" si="7">H25</f>
        <v>147.58000000000001</v>
      </c>
      <c r="I26" s="13"/>
      <c r="J26" s="2"/>
      <c r="K26" s="2"/>
      <c r="L26" s="7">
        <f t="shared" ref="L26:L31" si="8">$L$24</f>
        <v>162.04000000000005</v>
      </c>
      <c r="M26" s="2"/>
      <c r="N26" s="2"/>
      <c r="O26" s="2"/>
    </row>
    <row r="27" spans="1:17" x14ac:dyDescent="0.25">
      <c r="A27" s="1">
        <v>21</v>
      </c>
      <c r="B27" s="7"/>
      <c r="D27" s="7">
        <f t="shared" si="6"/>
        <v>1481.9499999999998</v>
      </c>
      <c r="E27" s="13"/>
      <c r="F27" s="2"/>
      <c r="H27" s="154">
        <f t="shared" si="7"/>
        <v>147.58000000000001</v>
      </c>
      <c r="I27" s="13"/>
      <c r="J27" s="2"/>
      <c r="K27" s="2"/>
      <c r="L27" s="7">
        <f t="shared" si="8"/>
        <v>162.04000000000005</v>
      </c>
      <c r="M27" s="2"/>
      <c r="N27" s="2"/>
      <c r="O27" s="2"/>
    </row>
    <row r="28" spans="1:17" x14ac:dyDescent="0.25">
      <c r="A28" s="1">
        <v>22</v>
      </c>
      <c r="B28" s="7"/>
      <c r="D28" s="7">
        <f t="shared" si="6"/>
        <v>1578.4799999999998</v>
      </c>
      <c r="E28" s="13"/>
      <c r="F28" s="2"/>
      <c r="H28" s="154">
        <f t="shared" si="7"/>
        <v>147.58000000000001</v>
      </c>
      <c r="I28" s="13"/>
      <c r="J28" s="2"/>
      <c r="K28" s="2"/>
      <c r="L28" s="7">
        <f t="shared" si="8"/>
        <v>162.04000000000005</v>
      </c>
      <c r="M28" s="2"/>
      <c r="N28" s="2"/>
      <c r="O28" s="2"/>
    </row>
    <row r="29" spans="1:17" x14ac:dyDescent="0.25">
      <c r="A29" s="1">
        <v>23</v>
      </c>
      <c r="B29" s="7"/>
      <c r="D29" s="7">
        <f t="shared" si="6"/>
        <v>1675.0099999999998</v>
      </c>
      <c r="E29" s="13"/>
      <c r="F29" s="2"/>
      <c r="H29" s="154">
        <f t="shared" si="7"/>
        <v>147.58000000000001</v>
      </c>
      <c r="I29" s="13"/>
      <c r="J29" s="2"/>
      <c r="K29" s="2"/>
      <c r="L29" s="7">
        <f t="shared" si="8"/>
        <v>162.04000000000005</v>
      </c>
      <c r="M29" s="2"/>
      <c r="N29" s="2"/>
      <c r="O29" s="2"/>
    </row>
    <row r="30" spans="1:17" x14ac:dyDescent="0.25">
      <c r="A30" s="1">
        <v>24</v>
      </c>
      <c r="B30" s="7"/>
      <c r="D30" s="7">
        <f t="shared" si="6"/>
        <v>1771.5399999999997</v>
      </c>
      <c r="E30" s="13"/>
      <c r="F30" s="2"/>
      <c r="H30" s="154">
        <f t="shared" si="7"/>
        <v>147.58000000000001</v>
      </c>
      <c r="I30" s="13"/>
      <c r="J30" s="2"/>
      <c r="K30" s="2"/>
      <c r="L30" s="7">
        <f t="shared" si="8"/>
        <v>162.04000000000005</v>
      </c>
      <c r="M30" s="2"/>
      <c r="N30" s="2"/>
      <c r="O30" s="2"/>
    </row>
    <row r="31" spans="1:17" x14ac:dyDescent="0.25">
      <c r="A31" s="1">
        <v>25</v>
      </c>
      <c r="B31" s="7"/>
      <c r="D31" s="7">
        <f t="shared" si="6"/>
        <v>1868.0699999999997</v>
      </c>
      <c r="E31" s="13"/>
      <c r="F31" s="2"/>
      <c r="H31" s="154">
        <f t="shared" si="7"/>
        <v>147.58000000000001</v>
      </c>
      <c r="I31" s="13"/>
      <c r="J31" s="2"/>
      <c r="K31" s="2"/>
      <c r="L31" s="7">
        <f t="shared" si="8"/>
        <v>162.04000000000005</v>
      </c>
      <c r="M31" s="2"/>
      <c r="N31" s="2"/>
      <c r="O31" s="2"/>
    </row>
  </sheetData>
  <pageMargins left="0.7" right="0.7" top="0.75" bottom="0.75" header="0.3" footer="0.3"/>
  <pageSetup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34"/>
  <sheetViews>
    <sheetView zoomScaleNormal="100" workbookViewId="0">
      <selection activeCell="L4" sqref="L4"/>
    </sheetView>
  </sheetViews>
  <sheetFormatPr defaultColWidth="9.140625" defaultRowHeight="15.75" x14ac:dyDescent="0.25"/>
  <cols>
    <col min="1" max="1" width="11.7109375" style="1" customWidth="1"/>
    <col min="2" max="2" width="12.7109375" style="1" customWidth="1"/>
    <col min="3" max="3" width="9" style="1" customWidth="1"/>
    <col min="4" max="4" width="12.42578125" style="1" customWidth="1"/>
    <col min="5" max="5" width="3.7109375" style="1" customWidth="1"/>
    <col min="6" max="6" width="12.28515625" style="1" customWidth="1"/>
    <col min="7" max="7" width="10" style="1" customWidth="1"/>
    <col min="8" max="8" width="11.5703125" style="1" customWidth="1"/>
    <col min="9" max="9" width="4.28515625" style="1" customWidth="1"/>
    <col min="10" max="11" width="11.140625" style="1" customWidth="1"/>
    <col min="12" max="12" width="11.28515625" style="1" customWidth="1"/>
    <col min="13" max="13" width="4.28515625" style="1" customWidth="1"/>
    <col min="14" max="16384" width="9.140625" style="1"/>
  </cols>
  <sheetData>
    <row r="1" spans="1:17" x14ac:dyDescent="0.25">
      <c r="A1" s="14"/>
      <c r="B1" s="15" t="s">
        <v>9</v>
      </c>
      <c r="C1" s="15" t="s">
        <v>80</v>
      </c>
      <c r="D1" s="15" t="s">
        <v>78</v>
      </c>
      <c r="E1" s="16"/>
      <c r="F1" s="15" t="s">
        <v>9</v>
      </c>
      <c r="G1" s="20" t="s">
        <v>79</v>
      </c>
      <c r="H1" s="15" t="s">
        <v>78</v>
      </c>
      <c r="I1" s="17"/>
      <c r="J1" s="15" t="s">
        <v>9</v>
      </c>
      <c r="K1" s="15" t="s">
        <v>15</v>
      </c>
      <c r="L1" s="18" t="s">
        <v>78</v>
      </c>
      <c r="M1" s="20"/>
      <c r="N1" s="20"/>
      <c r="O1" s="20"/>
    </row>
    <row r="2" spans="1:17" x14ac:dyDescent="0.25">
      <c r="A2" s="19"/>
      <c r="B2" s="20" t="s">
        <v>1</v>
      </c>
      <c r="C2" s="20" t="s">
        <v>81</v>
      </c>
      <c r="D2" s="20" t="s">
        <v>1</v>
      </c>
      <c r="E2" s="21"/>
      <c r="F2" s="20" t="s">
        <v>4</v>
      </c>
      <c r="G2" s="20" t="s">
        <v>13</v>
      </c>
      <c r="H2" s="20" t="s">
        <v>4</v>
      </c>
      <c r="I2" s="22"/>
      <c r="J2" s="20" t="s">
        <v>14</v>
      </c>
      <c r="K2" s="20" t="s">
        <v>14</v>
      </c>
      <c r="L2" s="23" t="s">
        <v>14</v>
      </c>
      <c r="M2" s="20"/>
      <c r="N2" s="20"/>
      <c r="O2" s="20"/>
    </row>
    <row r="3" spans="1:17" x14ac:dyDescent="0.25">
      <c r="A3" s="19"/>
      <c r="B3" s="20" t="s">
        <v>3</v>
      </c>
      <c r="C3" s="20" t="s">
        <v>12</v>
      </c>
      <c r="D3" s="20" t="s">
        <v>3</v>
      </c>
      <c r="E3" s="21"/>
      <c r="F3" s="20" t="s">
        <v>5</v>
      </c>
      <c r="G3" s="20" t="s">
        <v>9</v>
      </c>
      <c r="H3" s="20" t="s">
        <v>5</v>
      </c>
      <c r="I3" s="22"/>
      <c r="J3" s="20" t="s">
        <v>5</v>
      </c>
      <c r="K3" s="20" t="s">
        <v>12</v>
      </c>
      <c r="L3" s="23" t="s">
        <v>5</v>
      </c>
      <c r="M3" s="20"/>
      <c r="N3" s="20"/>
      <c r="O3" s="20"/>
    </row>
    <row r="4" spans="1:17" x14ac:dyDescent="0.25">
      <c r="A4" s="19" t="s">
        <v>51</v>
      </c>
      <c r="B4" s="25">
        <v>246.47</v>
      </c>
      <c r="C4" s="154">
        <f>'2018-19 Lower Res'!D4-'2018-19 Lower Res'!B4</f>
        <v>1.8299999999999983</v>
      </c>
      <c r="D4" s="26">
        <f>ROUND(B4+C4, 2)</f>
        <v>248.3</v>
      </c>
      <c r="E4" s="27"/>
      <c r="F4" s="25">
        <v>24.89</v>
      </c>
      <c r="G4" s="28">
        <v>3.04E-2</v>
      </c>
      <c r="H4" s="25">
        <f>ROUND(F4+(F4*G4), 2)</f>
        <v>25.65</v>
      </c>
      <c r="I4" s="22"/>
      <c r="J4" s="25">
        <v>10.81</v>
      </c>
      <c r="K4" s="28">
        <f>'2018-19 Lower Res'!K4</f>
        <v>2.2997032640949537E-2</v>
      </c>
      <c r="L4" s="29">
        <f>ROUND(J4+(J4*K4), 2)</f>
        <v>11.06</v>
      </c>
      <c r="M4" s="25"/>
      <c r="N4" s="25"/>
      <c r="O4" s="25"/>
      <c r="P4" s="1">
        <f>J4*10</f>
        <v>108.10000000000001</v>
      </c>
      <c r="Q4" s="1">
        <f>L4*10</f>
        <v>110.60000000000001</v>
      </c>
    </row>
    <row r="5" spans="1:17" x14ac:dyDescent="0.25">
      <c r="A5" s="30" t="s">
        <v>50</v>
      </c>
      <c r="B5" s="32">
        <v>48.33</v>
      </c>
      <c r="C5" s="155">
        <f>'2018-19 Lower Res'!D5-'2018-19 Lower Res'!B5</f>
        <v>0.92000000000000171</v>
      </c>
      <c r="D5" s="90">
        <f>ROUND(B5+C5, 2)</f>
        <v>49.25</v>
      </c>
      <c r="E5" s="33"/>
      <c r="F5" s="31">
        <v>4.66</v>
      </c>
      <c r="G5" s="34">
        <v>3.04E-2</v>
      </c>
      <c r="H5" s="31">
        <f>ROUND(F5+(F5*G5), 2)</f>
        <v>4.8</v>
      </c>
      <c r="I5" s="33"/>
      <c r="J5" s="31">
        <v>6.29</v>
      </c>
      <c r="K5" s="34">
        <f>'2018-19 Lower Res'!K5</f>
        <v>2.2712382616291799E-2</v>
      </c>
      <c r="L5" s="35">
        <f>ROUND(J5+(J5*K5), 2)</f>
        <v>6.43</v>
      </c>
      <c r="M5" s="25"/>
      <c r="N5" s="25"/>
      <c r="O5" s="25"/>
      <c r="P5" s="2">
        <f>J5*5</f>
        <v>31.45</v>
      </c>
      <c r="Q5" s="1">
        <f>L5*5</f>
        <v>32.15</v>
      </c>
    </row>
    <row r="6" spans="1:17" x14ac:dyDescent="0.25">
      <c r="B6" s="37"/>
      <c r="E6" s="13"/>
      <c r="H6" s="24"/>
      <c r="I6" s="13"/>
      <c r="P6" s="1">
        <f>SUM(P4:P5)</f>
        <v>139.55000000000001</v>
      </c>
      <c r="Q6" s="1">
        <f>SUM(Q4:Q5)</f>
        <v>142.75</v>
      </c>
    </row>
    <row r="7" spans="1:17" x14ac:dyDescent="0.25">
      <c r="A7" s="1">
        <v>1</v>
      </c>
      <c r="B7" s="7"/>
      <c r="D7" s="7">
        <f>D4</f>
        <v>248.3</v>
      </c>
      <c r="E7" s="13"/>
      <c r="F7" s="2"/>
      <c r="H7" s="154">
        <f>A7*$H$4</f>
        <v>25.65</v>
      </c>
      <c r="I7" s="13"/>
      <c r="J7" s="2"/>
      <c r="K7" s="2"/>
      <c r="L7" s="7">
        <f>$L$4*A7</f>
        <v>11.06</v>
      </c>
      <c r="M7" s="2"/>
      <c r="N7" s="2"/>
      <c r="O7" s="2"/>
    </row>
    <row r="8" spans="1:17" x14ac:dyDescent="0.25">
      <c r="A8" s="1">
        <v>2</v>
      </c>
      <c r="B8" s="7"/>
      <c r="D8" s="7">
        <f>D7+$D$4</f>
        <v>496.6</v>
      </c>
      <c r="E8" s="13"/>
      <c r="F8" s="2"/>
      <c r="H8" s="154">
        <f t="shared" ref="H8:H16" si="0">A8*$H$4</f>
        <v>51.3</v>
      </c>
      <c r="I8" s="13"/>
      <c r="J8" s="2"/>
      <c r="K8" s="2"/>
      <c r="L8" s="7">
        <f t="shared" ref="L8:L16" si="1">$L$4*A8</f>
        <v>22.12</v>
      </c>
      <c r="M8" s="2"/>
      <c r="N8" s="2"/>
      <c r="O8" s="2"/>
      <c r="P8" s="1">
        <f>P6*3</f>
        <v>418.65000000000003</v>
      </c>
      <c r="Q8" s="1">
        <f>Q6*3</f>
        <v>428.25</v>
      </c>
    </row>
    <row r="9" spans="1:17" x14ac:dyDescent="0.25">
      <c r="A9" s="1">
        <v>3</v>
      </c>
      <c r="B9" s="7"/>
      <c r="D9" s="7">
        <f>D8+$D$4</f>
        <v>744.90000000000009</v>
      </c>
      <c r="E9" s="13"/>
      <c r="F9" s="2"/>
      <c r="H9" s="154">
        <f t="shared" si="0"/>
        <v>76.949999999999989</v>
      </c>
      <c r="I9" s="13"/>
      <c r="J9" s="2"/>
      <c r="K9" s="2"/>
      <c r="L9" s="7">
        <f t="shared" si="1"/>
        <v>33.18</v>
      </c>
      <c r="M9" s="2"/>
      <c r="N9" s="2"/>
      <c r="O9" s="2"/>
    </row>
    <row r="10" spans="1:17" x14ac:dyDescent="0.25">
      <c r="A10" s="1">
        <v>4</v>
      </c>
      <c r="B10" s="7"/>
      <c r="D10" s="7">
        <f>D9+$D$4</f>
        <v>993.2</v>
      </c>
      <c r="E10" s="13"/>
      <c r="F10" s="2"/>
      <c r="H10" s="154">
        <f t="shared" si="0"/>
        <v>102.6</v>
      </c>
      <c r="I10" s="13"/>
      <c r="J10" s="2"/>
      <c r="K10" s="2"/>
      <c r="L10" s="7">
        <f t="shared" si="1"/>
        <v>44.24</v>
      </c>
      <c r="M10" s="2"/>
      <c r="N10" s="2"/>
      <c r="O10" s="2"/>
    </row>
    <row r="11" spans="1:17" x14ac:dyDescent="0.25">
      <c r="A11" s="1">
        <v>5</v>
      </c>
      <c r="B11" s="7"/>
      <c r="D11" s="7">
        <f t="shared" ref="D11" si="2">D10+$D$4</f>
        <v>1241.5</v>
      </c>
      <c r="E11" s="13"/>
      <c r="F11" s="2"/>
      <c r="H11" s="154">
        <f t="shared" si="0"/>
        <v>128.25</v>
      </c>
      <c r="I11" s="13"/>
      <c r="J11" s="2"/>
      <c r="K11" s="2"/>
      <c r="L11" s="7">
        <f t="shared" si="1"/>
        <v>55.300000000000004</v>
      </c>
      <c r="M11" s="2"/>
      <c r="N11" s="2"/>
      <c r="O11" s="2"/>
    </row>
    <row r="12" spans="1:17" x14ac:dyDescent="0.25">
      <c r="A12" s="1">
        <v>6</v>
      </c>
      <c r="B12" s="7"/>
      <c r="D12" s="7">
        <f>D11+$D$4</f>
        <v>1489.8</v>
      </c>
      <c r="E12" s="13"/>
      <c r="F12" s="2"/>
      <c r="H12" s="154">
        <f t="shared" si="0"/>
        <v>153.89999999999998</v>
      </c>
      <c r="I12" s="13"/>
      <c r="J12" s="2"/>
      <c r="K12" s="2"/>
      <c r="L12" s="7">
        <f t="shared" si="1"/>
        <v>66.36</v>
      </c>
      <c r="M12" s="2"/>
      <c r="N12" s="2"/>
      <c r="O12" s="2"/>
    </row>
    <row r="13" spans="1:17" x14ac:dyDescent="0.25">
      <c r="A13" s="1">
        <v>7</v>
      </c>
      <c r="B13" s="7"/>
      <c r="D13" s="7">
        <f>D12+$D$4</f>
        <v>1738.1</v>
      </c>
      <c r="E13" s="13"/>
      <c r="F13" s="2"/>
      <c r="H13" s="154">
        <f t="shared" si="0"/>
        <v>179.54999999999998</v>
      </c>
      <c r="I13" s="13"/>
      <c r="J13" s="2"/>
      <c r="K13" s="2"/>
      <c r="L13" s="7">
        <f t="shared" si="1"/>
        <v>77.42</v>
      </c>
      <c r="M13" s="2"/>
      <c r="N13" s="2"/>
      <c r="O13" s="2"/>
    </row>
    <row r="14" spans="1:17" x14ac:dyDescent="0.25">
      <c r="A14" s="1">
        <v>8</v>
      </c>
      <c r="B14" s="7"/>
      <c r="D14" s="7">
        <f>D13+$D$4</f>
        <v>1986.3999999999999</v>
      </c>
      <c r="E14" s="13"/>
      <c r="F14" s="2"/>
      <c r="H14" s="154">
        <f t="shared" si="0"/>
        <v>205.2</v>
      </c>
      <c r="I14" s="13"/>
      <c r="J14" s="2"/>
      <c r="K14" s="2"/>
      <c r="L14" s="7">
        <f t="shared" si="1"/>
        <v>88.48</v>
      </c>
      <c r="M14" s="2"/>
      <c r="N14" s="2"/>
      <c r="O14" s="2"/>
    </row>
    <row r="15" spans="1:17" x14ac:dyDescent="0.25">
      <c r="A15" s="1">
        <v>9</v>
      </c>
      <c r="B15" s="7"/>
      <c r="D15" s="7">
        <f>D14+$D$4</f>
        <v>2234.6999999999998</v>
      </c>
      <c r="E15" s="13"/>
      <c r="F15" s="2"/>
      <c r="H15" s="154">
        <f t="shared" si="0"/>
        <v>230.85</v>
      </c>
      <c r="I15" s="13"/>
      <c r="J15" s="2"/>
      <c r="K15" s="2"/>
      <c r="L15" s="7">
        <f t="shared" si="1"/>
        <v>99.54</v>
      </c>
      <c r="M15" s="2"/>
      <c r="N15" s="2"/>
      <c r="O15" s="2"/>
    </row>
    <row r="16" spans="1:17" x14ac:dyDescent="0.25">
      <c r="A16" s="8">
        <v>10</v>
      </c>
      <c r="B16" s="9"/>
      <c r="C16" s="10"/>
      <c r="D16" s="9">
        <f>D15+$D$4</f>
        <v>2483</v>
      </c>
      <c r="E16" s="36"/>
      <c r="F16" s="11"/>
      <c r="G16" s="10"/>
      <c r="H16" s="9">
        <f t="shared" si="0"/>
        <v>256.5</v>
      </c>
      <c r="I16" s="36"/>
      <c r="J16" s="11"/>
      <c r="K16" s="11"/>
      <c r="L16" s="156">
        <f t="shared" si="1"/>
        <v>110.60000000000001</v>
      </c>
      <c r="M16" s="25"/>
      <c r="N16" s="25"/>
      <c r="O16" s="25"/>
    </row>
    <row r="17" spans="1:16" x14ac:dyDescent="0.25">
      <c r="A17" s="1">
        <v>11</v>
      </c>
      <c r="B17" s="7"/>
      <c r="D17" s="7">
        <f>D16+$D$5</f>
        <v>2532.25</v>
      </c>
      <c r="E17" s="13"/>
      <c r="F17" s="2"/>
      <c r="H17" s="154">
        <f t="shared" ref="H17:H24" si="3">H16+$H$5</f>
        <v>261.3</v>
      </c>
      <c r="I17" s="13"/>
      <c r="J17" s="2"/>
      <c r="K17" s="2"/>
      <c r="L17" s="7">
        <f>L16+$L$5</f>
        <v>117.03</v>
      </c>
      <c r="M17" s="2"/>
      <c r="N17" s="2"/>
      <c r="O17" s="2"/>
    </row>
    <row r="18" spans="1:16" x14ac:dyDescent="0.25">
      <c r="A18" s="1">
        <v>12</v>
      </c>
      <c r="B18" s="7"/>
      <c r="D18" s="7">
        <f t="shared" ref="D18:D24" si="4">D17+$D$5</f>
        <v>2581.5</v>
      </c>
      <c r="E18" s="13"/>
      <c r="F18" s="2"/>
      <c r="H18" s="154">
        <f t="shared" si="3"/>
        <v>266.10000000000002</v>
      </c>
      <c r="I18" s="13"/>
      <c r="J18" s="2"/>
      <c r="K18" s="2"/>
      <c r="L18" s="7">
        <f t="shared" ref="L18:L24" si="5">L17+$L$5</f>
        <v>123.46000000000001</v>
      </c>
      <c r="M18" s="2"/>
      <c r="N18" s="2"/>
      <c r="O18" s="2"/>
    </row>
    <row r="19" spans="1:16" x14ac:dyDescent="0.25">
      <c r="A19" s="1">
        <v>13</v>
      </c>
      <c r="B19" s="7"/>
      <c r="D19" s="7">
        <f t="shared" si="4"/>
        <v>2630.75</v>
      </c>
      <c r="E19" s="13"/>
      <c r="F19" s="2"/>
      <c r="H19" s="154">
        <f t="shared" si="3"/>
        <v>270.90000000000003</v>
      </c>
      <c r="I19" s="13"/>
      <c r="J19" s="2"/>
      <c r="K19" s="2"/>
      <c r="L19" s="7">
        <f t="shared" si="5"/>
        <v>129.89000000000001</v>
      </c>
      <c r="M19" s="2"/>
      <c r="N19" s="2"/>
      <c r="O19" s="2"/>
    </row>
    <row r="20" spans="1:16" x14ac:dyDescent="0.25">
      <c r="A20" s="1">
        <v>14</v>
      </c>
      <c r="B20" s="7"/>
      <c r="D20" s="7">
        <f t="shared" si="4"/>
        <v>2680</v>
      </c>
      <c r="E20" s="13"/>
      <c r="F20" s="2"/>
      <c r="H20" s="154">
        <f t="shared" si="3"/>
        <v>275.70000000000005</v>
      </c>
      <c r="I20" s="13"/>
      <c r="J20" s="2"/>
      <c r="K20" s="2"/>
      <c r="L20" s="7">
        <f t="shared" si="5"/>
        <v>136.32000000000002</v>
      </c>
      <c r="M20" s="2"/>
      <c r="N20" s="2"/>
      <c r="O20" s="2"/>
    </row>
    <row r="21" spans="1:16" x14ac:dyDescent="0.25">
      <c r="A21" s="8">
        <v>15</v>
      </c>
      <c r="B21" s="9"/>
      <c r="C21" s="10"/>
      <c r="D21" s="9">
        <f>D20+$D$5</f>
        <v>2729.25</v>
      </c>
      <c r="E21" s="36"/>
      <c r="F21" s="11"/>
      <c r="G21" s="10"/>
      <c r="H21" s="9">
        <f t="shared" si="3"/>
        <v>280.50000000000006</v>
      </c>
      <c r="I21" s="36"/>
      <c r="J21" s="11"/>
      <c r="K21" s="11"/>
      <c r="L21" s="156">
        <f t="shared" si="5"/>
        <v>142.75000000000003</v>
      </c>
      <c r="M21" s="25"/>
      <c r="N21" s="25"/>
      <c r="O21" s="25"/>
      <c r="P21" s="38">
        <f>B21*3</f>
        <v>0</v>
      </c>
    </row>
    <row r="22" spans="1:16" x14ac:dyDescent="0.25">
      <c r="A22" s="1">
        <v>16</v>
      </c>
      <c r="B22" s="7"/>
      <c r="D22" s="7">
        <f t="shared" si="4"/>
        <v>2778.5</v>
      </c>
      <c r="E22" s="13"/>
      <c r="F22" s="2"/>
      <c r="H22" s="154">
        <f t="shared" si="3"/>
        <v>285.30000000000007</v>
      </c>
      <c r="I22" s="13"/>
      <c r="J22" s="2"/>
      <c r="K22" s="2"/>
      <c r="L22" s="7">
        <f t="shared" si="5"/>
        <v>149.18000000000004</v>
      </c>
      <c r="M22" s="2"/>
      <c r="N22" s="2"/>
      <c r="O22" s="2"/>
    </row>
    <row r="23" spans="1:16" x14ac:dyDescent="0.25">
      <c r="A23" s="1">
        <v>17</v>
      </c>
      <c r="B23" s="7"/>
      <c r="D23" s="7">
        <f t="shared" si="4"/>
        <v>2827.75</v>
      </c>
      <c r="E23" s="13"/>
      <c r="F23" s="2"/>
      <c r="H23" s="154">
        <f t="shared" si="3"/>
        <v>290.10000000000008</v>
      </c>
      <c r="I23" s="13"/>
      <c r="J23" s="2"/>
      <c r="K23" s="2"/>
      <c r="L23" s="7">
        <f t="shared" si="5"/>
        <v>155.61000000000004</v>
      </c>
      <c r="M23" s="2"/>
      <c r="N23" s="2"/>
      <c r="O23" s="2"/>
    </row>
    <row r="24" spans="1:16" x14ac:dyDescent="0.25">
      <c r="A24" s="8">
        <v>18</v>
      </c>
      <c r="B24" s="9"/>
      <c r="C24" s="10"/>
      <c r="D24" s="9">
        <f t="shared" si="4"/>
        <v>2877</v>
      </c>
      <c r="E24" s="36"/>
      <c r="F24" s="11"/>
      <c r="G24" s="10"/>
      <c r="H24" s="9">
        <f t="shared" si="3"/>
        <v>294.90000000000009</v>
      </c>
      <c r="I24" s="36"/>
      <c r="J24" s="11"/>
      <c r="K24" s="11"/>
      <c r="L24" s="156">
        <f t="shared" si="5"/>
        <v>162.04000000000005</v>
      </c>
      <c r="M24" s="25"/>
      <c r="N24" s="25"/>
      <c r="O24" s="25"/>
    </row>
    <row r="25" spans="1:16" x14ac:dyDescent="0.25">
      <c r="A25" s="1">
        <v>19</v>
      </c>
      <c r="B25" s="7"/>
      <c r="D25" s="7">
        <f t="shared" ref="D25:D31" si="6">D24+($D$4+$H$4)</f>
        <v>3150.95</v>
      </c>
      <c r="E25" s="13"/>
      <c r="F25" s="2"/>
      <c r="H25" s="154">
        <f>H24</f>
        <v>294.90000000000009</v>
      </c>
      <c r="I25" s="13"/>
      <c r="J25" s="2"/>
      <c r="K25" s="2"/>
      <c r="L25" s="7">
        <f>$L$24</f>
        <v>162.04000000000005</v>
      </c>
      <c r="M25" s="2"/>
      <c r="N25" s="2"/>
      <c r="O25" s="2"/>
    </row>
    <row r="26" spans="1:16" x14ac:dyDescent="0.25">
      <c r="A26" s="1">
        <v>20</v>
      </c>
      <c r="B26" s="7"/>
      <c r="D26" s="7">
        <f t="shared" si="6"/>
        <v>3424.8999999999996</v>
      </c>
      <c r="E26" s="13"/>
      <c r="F26" s="2"/>
      <c r="H26" s="154">
        <f t="shared" ref="H26:H31" si="7">H25</f>
        <v>294.90000000000009</v>
      </c>
      <c r="I26" s="13"/>
      <c r="J26" s="2"/>
      <c r="K26" s="2"/>
      <c r="L26" s="7">
        <f t="shared" ref="L26:L31" si="8">$L$24</f>
        <v>162.04000000000005</v>
      </c>
      <c r="M26" s="2"/>
      <c r="N26" s="2"/>
      <c r="O26" s="2"/>
    </row>
    <row r="27" spans="1:16" x14ac:dyDescent="0.25">
      <c r="A27" s="1">
        <v>21</v>
      </c>
      <c r="B27" s="7"/>
      <c r="D27" s="7">
        <f t="shared" si="6"/>
        <v>3698.8499999999995</v>
      </c>
      <c r="E27" s="13"/>
      <c r="F27" s="2"/>
      <c r="H27" s="154">
        <f t="shared" si="7"/>
        <v>294.90000000000009</v>
      </c>
      <c r="I27" s="13"/>
      <c r="J27" s="2"/>
      <c r="K27" s="2"/>
      <c r="L27" s="7">
        <f t="shared" si="8"/>
        <v>162.04000000000005</v>
      </c>
      <c r="M27" s="2"/>
      <c r="N27" s="2"/>
      <c r="O27" s="2"/>
    </row>
    <row r="28" spans="1:16" x14ac:dyDescent="0.25">
      <c r="A28" s="1">
        <v>22</v>
      </c>
      <c r="B28" s="7"/>
      <c r="D28" s="7">
        <f t="shared" si="6"/>
        <v>3972.7999999999993</v>
      </c>
      <c r="E28" s="13"/>
      <c r="F28" s="2"/>
      <c r="H28" s="154">
        <f t="shared" si="7"/>
        <v>294.90000000000009</v>
      </c>
      <c r="I28" s="13"/>
      <c r="J28" s="2"/>
      <c r="K28" s="2"/>
      <c r="L28" s="7">
        <f t="shared" si="8"/>
        <v>162.04000000000005</v>
      </c>
      <c r="M28" s="2"/>
      <c r="N28" s="2"/>
      <c r="O28" s="2"/>
    </row>
    <row r="29" spans="1:16" x14ac:dyDescent="0.25">
      <c r="A29" s="1">
        <v>23</v>
      </c>
      <c r="B29" s="7"/>
      <c r="D29" s="7">
        <f t="shared" si="6"/>
        <v>4246.7499999999991</v>
      </c>
      <c r="E29" s="13"/>
      <c r="F29" s="2"/>
      <c r="H29" s="154">
        <f t="shared" si="7"/>
        <v>294.90000000000009</v>
      </c>
      <c r="I29" s="13"/>
      <c r="J29" s="2"/>
      <c r="K29" s="2"/>
      <c r="L29" s="7">
        <f t="shared" si="8"/>
        <v>162.04000000000005</v>
      </c>
      <c r="M29" s="2"/>
      <c r="N29" s="2"/>
      <c r="O29" s="2"/>
    </row>
    <row r="30" spans="1:16" x14ac:dyDescent="0.25">
      <c r="A30" s="1">
        <v>24</v>
      </c>
      <c r="B30" s="7"/>
      <c r="D30" s="7">
        <f t="shared" si="6"/>
        <v>4520.6999999999989</v>
      </c>
      <c r="E30" s="13"/>
      <c r="F30" s="2"/>
      <c r="H30" s="154">
        <f t="shared" si="7"/>
        <v>294.90000000000009</v>
      </c>
      <c r="I30" s="13"/>
      <c r="J30" s="2"/>
      <c r="K30" s="2"/>
      <c r="L30" s="7">
        <f t="shared" si="8"/>
        <v>162.04000000000005</v>
      </c>
      <c r="M30" s="2"/>
      <c r="N30" s="2"/>
      <c r="O30" s="2"/>
    </row>
    <row r="31" spans="1:16" x14ac:dyDescent="0.25">
      <c r="A31" s="1">
        <v>25</v>
      </c>
      <c r="B31" s="7"/>
      <c r="D31" s="7">
        <f t="shared" si="6"/>
        <v>4794.6499999999987</v>
      </c>
      <c r="E31" s="13"/>
      <c r="F31" s="2"/>
      <c r="H31" s="154">
        <f t="shared" si="7"/>
        <v>294.90000000000009</v>
      </c>
      <c r="I31" s="13"/>
      <c r="J31" s="2"/>
      <c r="K31" s="2"/>
      <c r="L31" s="7">
        <f t="shared" si="8"/>
        <v>162.04000000000005</v>
      </c>
      <c r="M31" s="2"/>
      <c r="N31" s="2"/>
      <c r="O31" s="2"/>
    </row>
    <row r="34" spans="1:1" x14ac:dyDescent="0.25">
      <c r="A34" s="1" t="s">
        <v>82</v>
      </c>
    </row>
  </sheetData>
  <pageMargins left="0.7" right="0.7" top="0.75" bottom="0.75" header="0.3" footer="0.3"/>
  <pageSetup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4"/>
  <sheetViews>
    <sheetView zoomScaleNormal="100" workbookViewId="0">
      <selection activeCell="L4" sqref="L4"/>
    </sheetView>
  </sheetViews>
  <sheetFormatPr defaultColWidth="9.140625" defaultRowHeight="15.75" x14ac:dyDescent="0.25"/>
  <cols>
    <col min="1" max="1" width="11.7109375" style="1" customWidth="1"/>
    <col min="2" max="2" width="12.7109375" style="1" customWidth="1"/>
    <col min="3" max="3" width="9" style="1" customWidth="1"/>
    <col min="4" max="4" width="12.42578125" style="1" customWidth="1"/>
    <col min="5" max="5" width="3.7109375" style="1" customWidth="1"/>
    <col min="6" max="6" width="12.28515625" style="1" customWidth="1"/>
    <col min="7" max="7" width="10" style="1" customWidth="1"/>
    <col min="8" max="8" width="11.5703125" style="1" customWidth="1"/>
    <col min="9" max="9" width="4.28515625" style="1" customWidth="1"/>
    <col min="10" max="11" width="11.140625" style="1" customWidth="1"/>
    <col min="12" max="12" width="11.28515625" style="1" customWidth="1"/>
    <col min="13" max="13" width="4.28515625" style="1" customWidth="1"/>
    <col min="14" max="14" width="11.7109375" style="1" customWidth="1"/>
    <col min="15" max="15" width="9.140625" style="1"/>
    <col min="16" max="16" width="11.85546875" style="1" customWidth="1"/>
    <col min="17" max="16384" width="9.140625" style="1"/>
  </cols>
  <sheetData>
    <row r="1" spans="1:17" x14ac:dyDescent="0.25">
      <c r="A1" s="14"/>
      <c r="B1" s="15" t="s">
        <v>9</v>
      </c>
      <c r="C1" s="15" t="s">
        <v>10</v>
      </c>
      <c r="D1" s="15" t="s">
        <v>78</v>
      </c>
      <c r="E1" s="16"/>
      <c r="F1" s="15" t="s">
        <v>9</v>
      </c>
      <c r="G1" s="20" t="s">
        <v>79</v>
      </c>
      <c r="H1" s="15" t="s">
        <v>78</v>
      </c>
      <c r="I1" s="17"/>
      <c r="J1" s="15" t="s">
        <v>9</v>
      </c>
      <c r="K1" s="15" t="s">
        <v>15</v>
      </c>
      <c r="L1" s="18" t="s">
        <v>78</v>
      </c>
      <c r="M1" s="20"/>
      <c r="N1" s="20"/>
    </row>
    <row r="2" spans="1:17" x14ac:dyDescent="0.25">
      <c r="A2" s="19"/>
      <c r="B2" s="20" t="s">
        <v>1</v>
      </c>
      <c r="C2" s="20" t="s">
        <v>11</v>
      </c>
      <c r="D2" s="20" t="s">
        <v>1</v>
      </c>
      <c r="E2" s="21"/>
      <c r="F2" s="20" t="s">
        <v>4</v>
      </c>
      <c r="G2" s="20" t="s">
        <v>13</v>
      </c>
      <c r="H2" s="20" t="s">
        <v>4</v>
      </c>
      <c r="I2" s="22"/>
      <c r="J2" s="20" t="s">
        <v>14</v>
      </c>
      <c r="K2" s="20" t="s">
        <v>14</v>
      </c>
      <c r="L2" s="23" t="s">
        <v>14</v>
      </c>
      <c r="M2" s="20"/>
      <c r="N2" s="20"/>
    </row>
    <row r="3" spans="1:17" x14ac:dyDescent="0.25">
      <c r="A3" s="19"/>
      <c r="B3" s="20" t="s">
        <v>3</v>
      </c>
      <c r="C3" s="20" t="s">
        <v>12</v>
      </c>
      <c r="D3" s="20" t="s">
        <v>3</v>
      </c>
      <c r="E3" s="21"/>
      <c r="F3" s="20" t="s">
        <v>5</v>
      </c>
      <c r="G3" s="20" t="s">
        <v>9</v>
      </c>
      <c r="H3" s="20" t="s">
        <v>5</v>
      </c>
      <c r="I3" s="22"/>
      <c r="J3" s="20" t="s">
        <v>5</v>
      </c>
      <c r="K3" s="20" t="s">
        <v>12</v>
      </c>
      <c r="L3" s="23" t="s">
        <v>5</v>
      </c>
      <c r="M3" s="20"/>
      <c r="N3" s="20"/>
    </row>
    <row r="4" spans="1:17" x14ac:dyDescent="0.25">
      <c r="A4" s="19" t="s">
        <v>51</v>
      </c>
      <c r="B4" s="25">
        <v>183.38</v>
      </c>
      <c r="C4" s="39">
        <v>2.1999999999999999E-2</v>
      </c>
      <c r="D4" s="26">
        <f>ROUND(B4+(B4*C4), 2)</f>
        <v>187.41</v>
      </c>
      <c r="E4" s="27"/>
      <c r="F4" s="25">
        <v>11.17</v>
      </c>
      <c r="G4" s="28">
        <v>3.04E-2</v>
      </c>
      <c r="H4" s="25">
        <f>ROUND(F4+(F4*G4), 2)</f>
        <v>11.51</v>
      </c>
      <c r="I4" s="22"/>
      <c r="J4" s="25">
        <v>10.81</v>
      </c>
      <c r="K4" s="28">
        <f>'2018-19 Lower Res'!K4</f>
        <v>2.2997032640949537E-2</v>
      </c>
      <c r="L4" s="29">
        <f>ROUND(J4+(J4*K4), 2)</f>
        <v>11.06</v>
      </c>
      <c r="M4" s="25"/>
      <c r="N4" s="25"/>
      <c r="P4" s="1">
        <f>J4*10</f>
        <v>108.10000000000001</v>
      </c>
      <c r="Q4" s="1">
        <f>L4*10</f>
        <v>110.60000000000001</v>
      </c>
    </row>
    <row r="5" spans="1:17" x14ac:dyDescent="0.25">
      <c r="A5" s="30" t="s">
        <v>50</v>
      </c>
      <c r="B5" s="32">
        <v>0</v>
      </c>
      <c r="C5" s="89">
        <v>2.1999999999999999E-2</v>
      </c>
      <c r="D5" s="90">
        <f>ROUND(B5+(B5*C5), 2)</f>
        <v>0</v>
      </c>
      <c r="E5" s="33"/>
      <c r="F5" s="31">
        <v>3.94</v>
      </c>
      <c r="G5" s="34">
        <v>3.04E-2</v>
      </c>
      <c r="H5" s="31">
        <f>ROUND(F5+(F5*G5), 2)</f>
        <v>4.0599999999999996</v>
      </c>
      <c r="I5" s="33"/>
      <c r="J5" s="31">
        <v>6.29</v>
      </c>
      <c r="K5" s="34">
        <f>'2018-19 Lower Res'!K5</f>
        <v>2.2712382616291799E-2</v>
      </c>
      <c r="L5" s="35">
        <f>ROUND(J5+(J5*K5), 2)</f>
        <v>6.43</v>
      </c>
      <c r="M5" s="25"/>
      <c r="N5" s="25"/>
      <c r="P5" s="2">
        <f>J5*5</f>
        <v>31.45</v>
      </c>
      <c r="Q5" s="1">
        <f>L5*5</f>
        <v>32.15</v>
      </c>
    </row>
    <row r="6" spans="1:17" x14ac:dyDescent="0.25">
      <c r="B6" s="37"/>
      <c r="E6" s="13"/>
      <c r="H6" s="24"/>
      <c r="I6" s="13"/>
      <c r="P6" s="1">
        <f>SUM(P4:P5)</f>
        <v>139.55000000000001</v>
      </c>
      <c r="Q6" s="1">
        <f>SUM(Q4:Q5)</f>
        <v>142.75</v>
      </c>
    </row>
    <row r="7" spans="1:17" x14ac:dyDescent="0.25">
      <c r="A7" s="1">
        <v>1</v>
      </c>
      <c r="B7" s="7"/>
      <c r="D7" s="7">
        <f>D4</f>
        <v>187.41</v>
      </c>
      <c r="E7" s="13"/>
      <c r="F7" s="2"/>
      <c r="H7" s="154">
        <f>A7*$H$4</f>
        <v>11.51</v>
      </c>
      <c r="I7" s="13"/>
      <c r="J7" s="2"/>
      <c r="K7" s="2"/>
      <c r="L7" s="7">
        <f>$L$4*A7</f>
        <v>11.06</v>
      </c>
      <c r="M7" s="2"/>
      <c r="N7" s="2"/>
    </row>
    <row r="8" spans="1:17" x14ac:dyDescent="0.25">
      <c r="A8" s="1">
        <v>2</v>
      </c>
      <c r="B8" s="7"/>
      <c r="D8" s="7">
        <f>D7+$D$4</f>
        <v>374.82</v>
      </c>
      <c r="E8" s="13"/>
      <c r="F8" s="2"/>
      <c r="H8" s="154">
        <f t="shared" ref="H8:H16" si="0">A8*$H$4</f>
        <v>23.02</v>
      </c>
      <c r="I8" s="13"/>
      <c r="J8" s="2"/>
      <c r="K8" s="2"/>
      <c r="L8" s="7">
        <f t="shared" ref="L8:L16" si="1">$L$4*A8</f>
        <v>22.12</v>
      </c>
      <c r="M8" s="2"/>
      <c r="N8" s="2"/>
      <c r="P8" s="1">
        <f>P6*3</f>
        <v>418.65000000000003</v>
      </c>
      <c r="Q8" s="1">
        <f>Q6*3</f>
        <v>428.25</v>
      </c>
    </row>
    <row r="9" spans="1:17" x14ac:dyDescent="0.25">
      <c r="A9" s="1">
        <v>3</v>
      </c>
      <c r="B9" s="7"/>
      <c r="D9" s="7">
        <f t="shared" ref="D9:D16" si="2">D8+$D$4</f>
        <v>562.23</v>
      </c>
      <c r="E9" s="13"/>
      <c r="F9" s="2"/>
      <c r="H9" s="154">
        <f t="shared" si="0"/>
        <v>34.53</v>
      </c>
      <c r="I9" s="13"/>
      <c r="J9" s="2"/>
      <c r="K9" s="2"/>
      <c r="L9" s="7">
        <f t="shared" si="1"/>
        <v>33.18</v>
      </c>
      <c r="M9" s="2"/>
      <c r="N9" s="2"/>
    </row>
    <row r="10" spans="1:17" x14ac:dyDescent="0.25">
      <c r="A10" s="1">
        <v>4</v>
      </c>
      <c r="B10" s="7"/>
      <c r="D10" s="7">
        <f t="shared" si="2"/>
        <v>749.64</v>
      </c>
      <c r="E10" s="13"/>
      <c r="F10" s="2"/>
      <c r="H10" s="154">
        <f t="shared" si="0"/>
        <v>46.04</v>
      </c>
      <c r="I10" s="13"/>
      <c r="J10" s="2"/>
      <c r="K10" s="2"/>
      <c r="L10" s="7">
        <f t="shared" si="1"/>
        <v>44.24</v>
      </c>
      <c r="M10" s="2"/>
      <c r="N10" s="2"/>
    </row>
    <row r="11" spans="1:17" x14ac:dyDescent="0.25">
      <c r="A11" s="1">
        <v>5</v>
      </c>
      <c r="B11" s="7"/>
      <c r="D11" s="7">
        <f t="shared" si="2"/>
        <v>937.05</v>
      </c>
      <c r="E11" s="13"/>
      <c r="F11" s="2"/>
      <c r="H11" s="154">
        <f t="shared" si="0"/>
        <v>57.55</v>
      </c>
      <c r="I11" s="13"/>
      <c r="J11" s="2"/>
      <c r="K11" s="2"/>
      <c r="L11" s="7">
        <f t="shared" si="1"/>
        <v>55.300000000000004</v>
      </c>
      <c r="M11" s="2"/>
      <c r="N11" s="2"/>
    </row>
    <row r="12" spans="1:17" x14ac:dyDescent="0.25">
      <c r="A12" s="1">
        <v>6</v>
      </c>
      <c r="B12" s="7"/>
      <c r="D12" s="7">
        <f t="shared" si="2"/>
        <v>1124.46</v>
      </c>
      <c r="E12" s="13"/>
      <c r="F12" s="2"/>
      <c r="H12" s="154">
        <f t="shared" si="0"/>
        <v>69.06</v>
      </c>
      <c r="I12" s="13"/>
      <c r="J12" s="2"/>
      <c r="K12" s="2"/>
      <c r="L12" s="7">
        <f t="shared" si="1"/>
        <v>66.36</v>
      </c>
      <c r="M12" s="2"/>
      <c r="N12" s="2"/>
    </row>
    <row r="13" spans="1:17" x14ac:dyDescent="0.25">
      <c r="A13" s="1">
        <v>7</v>
      </c>
      <c r="B13" s="7"/>
      <c r="D13" s="7">
        <f t="shared" si="2"/>
        <v>1311.8700000000001</v>
      </c>
      <c r="E13" s="13"/>
      <c r="F13" s="2"/>
      <c r="H13" s="154">
        <f t="shared" si="0"/>
        <v>80.569999999999993</v>
      </c>
      <c r="I13" s="13"/>
      <c r="J13" s="2"/>
      <c r="K13" s="2"/>
      <c r="L13" s="7">
        <f t="shared" si="1"/>
        <v>77.42</v>
      </c>
      <c r="M13" s="2"/>
      <c r="N13" s="2"/>
    </row>
    <row r="14" spans="1:17" x14ac:dyDescent="0.25">
      <c r="A14" s="1">
        <v>8</v>
      </c>
      <c r="B14" s="7"/>
      <c r="D14" s="7">
        <f t="shared" si="2"/>
        <v>1499.2800000000002</v>
      </c>
      <c r="E14" s="13"/>
      <c r="F14" s="2"/>
      <c r="H14" s="154">
        <f t="shared" si="0"/>
        <v>92.08</v>
      </c>
      <c r="I14" s="13"/>
      <c r="J14" s="2"/>
      <c r="K14" s="2"/>
      <c r="L14" s="7">
        <f t="shared" si="1"/>
        <v>88.48</v>
      </c>
      <c r="M14" s="2"/>
      <c r="N14" s="2"/>
    </row>
    <row r="15" spans="1:17" x14ac:dyDescent="0.25">
      <c r="A15" s="1">
        <v>9</v>
      </c>
      <c r="B15" s="7"/>
      <c r="D15" s="7">
        <f t="shared" si="2"/>
        <v>1686.6900000000003</v>
      </c>
      <c r="E15" s="13"/>
      <c r="F15" s="2"/>
      <c r="H15" s="154">
        <f t="shared" si="0"/>
        <v>103.59</v>
      </c>
      <c r="I15" s="13"/>
      <c r="J15" s="2"/>
      <c r="K15" s="2"/>
      <c r="L15" s="7">
        <f t="shared" si="1"/>
        <v>99.54</v>
      </c>
      <c r="M15" s="2"/>
      <c r="N15" s="2"/>
    </row>
    <row r="16" spans="1:17" x14ac:dyDescent="0.25">
      <c r="A16" s="8">
        <v>10</v>
      </c>
      <c r="B16" s="9"/>
      <c r="C16" s="10"/>
      <c r="D16" s="9">
        <f t="shared" si="2"/>
        <v>1874.1000000000004</v>
      </c>
      <c r="E16" s="36"/>
      <c r="F16" s="11"/>
      <c r="G16" s="10"/>
      <c r="H16" s="9">
        <f t="shared" si="0"/>
        <v>115.1</v>
      </c>
      <c r="I16" s="36"/>
      <c r="J16" s="11"/>
      <c r="K16" s="11"/>
      <c r="L16" s="156">
        <f t="shared" si="1"/>
        <v>110.60000000000001</v>
      </c>
      <c r="M16" s="25"/>
      <c r="N16" s="25"/>
    </row>
    <row r="17" spans="1:16" x14ac:dyDescent="0.25">
      <c r="A17" s="1">
        <v>11</v>
      </c>
      <c r="B17" s="7"/>
      <c r="D17" s="7">
        <f>D16+$D$5</f>
        <v>1874.1000000000004</v>
      </c>
      <c r="E17" s="13"/>
      <c r="F17" s="2"/>
      <c r="H17" s="154">
        <f t="shared" ref="H17:H24" si="3">H16+$H$5</f>
        <v>119.16</v>
      </c>
      <c r="I17" s="13"/>
      <c r="J17" s="2"/>
      <c r="K17" s="2"/>
      <c r="L17" s="7">
        <f>L16+$L$5</f>
        <v>117.03</v>
      </c>
      <c r="M17" s="2"/>
      <c r="N17" s="2"/>
    </row>
    <row r="18" spans="1:16" x14ac:dyDescent="0.25">
      <c r="A18" s="1">
        <v>12</v>
      </c>
      <c r="B18" s="7"/>
      <c r="D18" s="7">
        <f t="shared" ref="D18:D24" si="4">D17+$D$5</f>
        <v>1874.1000000000004</v>
      </c>
      <c r="E18" s="13"/>
      <c r="F18" s="2"/>
      <c r="H18" s="154">
        <f t="shared" si="3"/>
        <v>123.22</v>
      </c>
      <c r="I18" s="13"/>
      <c r="J18" s="2"/>
      <c r="K18" s="2"/>
      <c r="L18" s="7">
        <f t="shared" ref="L18:L24" si="5">L17+$L$5</f>
        <v>123.46000000000001</v>
      </c>
      <c r="M18" s="2"/>
      <c r="N18" s="2"/>
    </row>
    <row r="19" spans="1:16" x14ac:dyDescent="0.25">
      <c r="A19" s="1">
        <v>13</v>
      </c>
      <c r="B19" s="7"/>
      <c r="D19" s="7">
        <f t="shared" si="4"/>
        <v>1874.1000000000004</v>
      </c>
      <c r="E19" s="13"/>
      <c r="F19" s="2"/>
      <c r="H19" s="154">
        <f t="shared" si="3"/>
        <v>127.28</v>
      </c>
      <c r="I19" s="13"/>
      <c r="J19" s="2"/>
      <c r="K19" s="2"/>
      <c r="L19" s="7">
        <f t="shared" si="5"/>
        <v>129.89000000000001</v>
      </c>
      <c r="M19" s="2"/>
      <c r="N19" s="2"/>
    </row>
    <row r="20" spans="1:16" x14ac:dyDescent="0.25">
      <c r="A20" s="1">
        <v>14</v>
      </c>
      <c r="B20" s="7"/>
      <c r="D20" s="7">
        <f t="shared" si="4"/>
        <v>1874.1000000000004</v>
      </c>
      <c r="E20" s="13"/>
      <c r="F20" s="2"/>
      <c r="H20" s="154">
        <f t="shared" si="3"/>
        <v>131.34</v>
      </c>
      <c r="I20" s="13"/>
      <c r="J20" s="2"/>
      <c r="K20" s="2"/>
      <c r="L20" s="7">
        <f t="shared" si="5"/>
        <v>136.32000000000002</v>
      </c>
      <c r="M20" s="2"/>
      <c r="N20" s="2"/>
    </row>
    <row r="21" spans="1:16" x14ac:dyDescent="0.25">
      <c r="A21" s="8">
        <v>15</v>
      </c>
      <c r="B21" s="9"/>
      <c r="C21" s="10"/>
      <c r="D21" s="9">
        <f t="shared" si="4"/>
        <v>1874.1000000000004</v>
      </c>
      <c r="E21" s="36"/>
      <c r="F21" s="11"/>
      <c r="G21" s="10"/>
      <c r="H21" s="9">
        <f t="shared" si="3"/>
        <v>135.4</v>
      </c>
      <c r="I21" s="36"/>
      <c r="J21" s="11"/>
      <c r="K21" s="11"/>
      <c r="L21" s="156">
        <f t="shared" si="5"/>
        <v>142.75000000000003</v>
      </c>
      <c r="M21" s="25"/>
      <c r="N21" s="25"/>
      <c r="P21" s="38">
        <f>B21*3</f>
        <v>0</v>
      </c>
    </row>
    <row r="22" spans="1:16" x14ac:dyDescent="0.25">
      <c r="A22" s="1">
        <v>16</v>
      </c>
      <c r="B22" s="7"/>
      <c r="D22" s="7">
        <f t="shared" si="4"/>
        <v>1874.1000000000004</v>
      </c>
      <c r="E22" s="13"/>
      <c r="F22" s="2"/>
      <c r="H22" s="154">
        <f t="shared" si="3"/>
        <v>139.46</v>
      </c>
      <c r="I22" s="13"/>
      <c r="J22" s="2"/>
      <c r="K22" s="2"/>
      <c r="L22" s="7">
        <f t="shared" si="5"/>
        <v>149.18000000000004</v>
      </c>
      <c r="M22" s="2"/>
      <c r="N22" s="2"/>
    </row>
    <row r="23" spans="1:16" x14ac:dyDescent="0.25">
      <c r="A23" s="1">
        <v>17</v>
      </c>
      <c r="B23" s="7"/>
      <c r="D23" s="7">
        <f t="shared" si="4"/>
        <v>1874.1000000000004</v>
      </c>
      <c r="E23" s="13"/>
      <c r="F23" s="2"/>
      <c r="H23" s="154">
        <f t="shared" si="3"/>
        <v>143.52000000000001</v>
      </c>
      <c r="I23" s="13"/>
      <c r="J23" s="2"/>
      <c r="K23" s="2"/>
      <c r="L23" s="7">
        <f t="shared" si="5"/>
        <v>155.61000000000004</v>
      </c>
      <c r="M23" s="2"/>
      <c r="N23" s="2"/>
    </row>
    <row r="24" spans="1:16" x14ac:dyDescent="0.25">
      <c r="A24" s="8">
        <v>18</v>
      </c>
      <c r="B24" s="9"/>
      <c r="C24" s="10"/>
      <c r="D24" s="9">
        <f t="shared" si="4"/>
        <v>1874.1000000000004</v>
      </c>
      <c r="E24" s="36"/>
      <c r="F24" s="11"/>
      <c r="G24" s="10"/>
      <c r="H24" s="9">
        <f t="shared" si="3"/>
        <v>147.58000000000001</v>
      </c>
      <c r="I24" s="36"/>
      <c r="J24" s="11"/>
      <c r="K24" s="11"/>
      <c r="L24" s="156">
        <f t="shared" si="5"/>
        <v>162.04000000000005</v>
      </c>
      <c r="M24" s="25"/>
      <c r="N24" s="25"/>
    </row>
    <row r="25" spans="1:16" x14ac:dyDescent="0.25">
      <c r="A25" s="1">
        <v>19</v>
      </c>
      <c r="B25" s="7"/>
      <c r="D25" s="7">
        <f t="shared" ref="D25:D31" si="6">D24+($D$4+$H$4)</f>
        <v>2073.0200000000004</v>
      </c>
      <c r="E25" s="13"/>
      <c r="F25" s="2"/>
      <c r="H25" s="154">
        <f>H24</f>
        <v>147.58000000000001</v>
      </c>
      <c r="I25" s="13"/>
      <c r="J25" s="2"/>
      <c r="K25" s="2"/>
      <c r="L25" s="7">
        <f>$L$24</f>
        <v>162.04000000000005</v>
      </c>
      <c r="M25" s="2"/>
      <c r="N25" s="2"/>
    </row>
    <row r="26" spans="1:16" x14ac:dyDescent="0.25">
      <c r="A26" s="1">
        <v>20</v>
      </c>
      <c r="B26" s="7"/>
      <c r="D26" s="7">
        <f t="shared" si="6"/>
        <v>2271.9400000000005</v>
      </c>
      <c r="E26" s="13"/>
      <c r="F26" s="2"/>
      <c r="H26" s="154">
        <f t="shared" ref="H26:H31" si="7">H25</f>
        <v>147.58000000000001</v>
      </c>
      <c r="I26" s="13"/>
      <c r="J26" s="2"/>
      <c r="K26" s="2"/>
      <c r="L26" s="7">
        <f t="shared" ref="L26:L31" si="8">$L$24</f>
        <v>162.04000000000005</v>
      </c>
      <c r="M26" s="2"/>
      <c r="N26" s="2"/>
    </row>
    <row r="27" spans="1:16" x14ac:dyDescent="0.25">
      <c r="A27" s="1">
        <v>21</v>
      </c>
      <c r="B27" s="7"/>
      <c r="D27" s="7">
        <f t="shared" si="6"/>
        <v>2470.8600000000006</v>
      </c>
      <c r="E27" s="13"/>
      <c r="F27" s="2"/>
      <c r="H27" s="154">
        <f t="shared" si="7"/>
        <v>147.58000000000001</v>
      </c>
      <c r="I27" s="13"/>
      <c r="J27" s="2"/>
      <c r="K27" s="2"/>
      <c r="L27" s="7">
        <f t="shared" si="8"/>
        <v>162.04000000000005</v>
      </c>
      <c r="M27" s="2"/>
      <c r="N27" s="2"/>
    </row>
    <row r="28" spans="1:16" x14ac:dyDescent="0.25">
      <c r="A28" s="1">
        <v>22</v>
      </c>
      <c r="B28" s="7"/>
      <c r="D28" s="7">
        <f t="shared" si="6"/>
        <v>2669.7800000000007</v>
      </c>
      <c r="E28" s="13"/>
      <c r="F28" s="2"/>
      <c r="H28" s="154">
        <f t="shared" si="7"/>
        <v>147.58000000000001</v>
      </c>
      <c r="I28" s="13"/>
      <c r="J28" s="2"/>
      <c r="K28" s="2"/>
      <c r="L28" s="7">
        <f t="shared" si="8"/>
        <v>162.04000000000005</v>
      </c>
      <c r="M28" s="2"/>
      <c r="N28" s="2"/>
    </row>
    <row r="29" spans="1:16" x14ac:dyDescent="0.25">
      <c r="A29" s="1">
        <v>23</v>
      </c>
      <c r="B29" s="7"/>
      <c r="D29" s="7">
        <f t="shared" si="6"/>
        <v>2868.7000000000007</v>
      </c>
      <c r="E29" s="13"/>
      <c r="F29" s="2"/>
      <c r="H29" s="154">
        <f t="shared" si="7"/>
        <v>147.58000000000001</v>
      </c>
      <c r="I29" s="13"/>
      <c r="J29" s="2"/>
      <c r="K29" s="2"/>
      <c r="L29" s="7">
        <f t="shared" si="8"/>
        <v>162.04000000000005</v>
      </c>
      <c r="M29" s="2"/>
      <c r="N29" s="2"/>
    </row>
    <row r="30" spans="1:16" x14ac:dyDescent="0.25">
      <c r="A30" s="1">
        <v>24</v>
      </c>
      <c r="B30" s="7"/>
      <c r="D30" s="7">
        <f t="shared" si="6"/>
        <v>3067.6200000000008</v>
      </c>
      <c r="E30" s="13"/>
      <c r="F30" s="2"/>
      <c r="H30" s="154">
        <f t="shared" si="7"/>
        <v>147.58000000000001</v>
      </c>
      <c r="I30" s="13"/>
      <c r="J30" s="2"/>
      <c r="K30" s="2"/>
      <c r="L30" s="7">
        <f t="shared" si="8"/>
        <v>162.04000000000005</v>
      </c>
      <c r="M30" s="2"/>
      <c r="N30" s="2"/>
    </row>
    <row r="31" spans="1:16" x14ac:dyDescent="0.25">
      <c r="A31" s="1">
        <v>25</v>
      </c>
      <c r="B31" s="7"/>
      <c r="D31" s="7">
        <f t="shared" si="6"/>
        <v>3266.5400000000009</v>
      </c>
      <c r="E31" s="13"/>
      <c r="F31" s="2"/>
      <c r="H31" s="154">
        <f t="shared" si="7"/>
        <v>147.58000000000001</v>
      </c>
      <c r="I31" s="13"/>
      <c r="J31" s="2"/>
      <c r="K31" s="2"/>
      <c r="L31" s="7">
        <f t="shared" si="8"/>
        <v>162.04000000000005</v>
      </c>
      <c r="M31" s="2"/>
      <c r="N31" s="2"/>
    </row>
    <row r="34" spans="1:1" x14ac:dyDescent="0.25">
      <c r="A34" s="1" t="s">
        <v>82</v>
      </c>
    </row>
  </sheetData>
  <pageMargins left="0.7" right="0.7" top="0.75" bottom="0.75" header="0.3" footer="0.3"/>
  <pageSetup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34"/>
  <sheetViews>
    <sheetView zoomScaleNormal="100" workbookViewId="0">
      <selection activeCell="L4" sqref="L4"/>
    </sheetView>
  </sheetViews>
  <sheetFormatPr defaultColWidth="9.140625" defaultRowHeight="15.75" x14ac:dyDescent="0.25"/>
  <cols>
    <col min="1" max="1" width="11.7109375" style="1" customWidth="1"/>
    <col min="2" max="2" width="12.7109375" style="1" customWidth="1"/>
    <col min="3" max="3" width="9" style="1" customWidth="1"/>
    <col min="4" max="4" width="12.42578125" style="1" customWidth="1"/>
    <col min="5" max="5" width="3.7109375" style="1" customWidth="1"/>
    <col min="6" max="6" width="12.28515625" style="1" customWidth="1"/>
    <col min="7" max="7" width="10" style="1" customWidth="1"/>
    <col min="8" max="8" width="11.5703125" style="1" customWidth="1"/>
    <col min="9" max="9" width="4.28515625" style="1" customWidth="1"/>
    <col min="10" max="11" width="11.140625" style="1" customWidth="1"/>
    <col min="12" max="12" width="11.28515625" style="1" customWidth="1"/>
    <col min="13" max="13" width="4.28515625" style="1" customWidth="1"/>
    <col min="14" max="16384" width="9.140625" style="1"/>
  </cols>
  <sheetData>
    <row r="1" spans="1:17" x14ac:dyDescent="0.25">
      <c r="A1" s="14"/>
      <c r="B1" s="15" t="s">
        <v>9</v>
      </c>
      <c r="C1" s="15" t="s">
        <v>80</v>
      </c>
      <c r="D1" s="15" t="s">
        <v>78</v>
      </c>
      <c r="E1" s="16"/>
      <c r="F1" s="15" t="s">
        <v>9</v>
      </c>
      <c r="G1" s="20" t="s">
        <v>79</v>
      </c>
      <c r="H1" s="15" t="s">
        <v>78</v>
      </c>
      <c r="I1" s="17"/>
      <c r="J1" s="15" t="s">
        <v>9</v>
      </c>
      <c r="K1" s="15" t="s">
        <v>15</v>
      </c>
      <c r="L1" s="18" t="s">
        <v>78</v>
      </c>
      <c r="M1" s="20"/>
      <c r="N1" s="20"/>
      <c r="O1" s="20"/>
    </row>
    <row r="2" spans="1:17" x14ac:dyDescent="0.25">
      <c r="A2" s="19"/>
      <c r="B2" s="20" t="s">
        <v>1</v>
      </c>
      <c r="C2" s="20" t="s">
        <v>81</v>
      </c>
      <c r="D2" s="20" t="s">
        <v>1</v>
      </c>
      <c r="E2" s="21"/>
      <c r="F2" s="20" t="s">
        <v>4</v>
      </c>
      <c r="G2" s="20" t="s">
        <v>13</v>
      </c>
      <c r="H2" s="20" t="s">
        <v>4</v>
      </c>
      <c r="I2" s="22"/>
      <c r="J2" s="20" t="s">
        <v>14</v>
      </c>
      <c r="K2" s="20" t="s">
        <v>14</v>
      </c>
      <c r="L2" s="23" t="s">
        <v>14</v>
      </c>
      <c r="M2" s="20"/>
      <c r="N2" s="20"/>
      <c r="O2" s="20"/>
    </row>
    <row r="3" spans="1:17" x14ac:dyDescent="0.25">
      <c r="A3" s="19"/>
      <c r="B3" s="20" t="s">
        <v>3</v>
      </c>
      <c r="C3" s="20" t="s">
        <v>12</v>
      </c>
      <c r="D3" s="20" t="s">
        <v>3</v>
      </c>
      <c r="E3" s="21"/>
      <c r="F3" s="20" t="s">
        <v>5</v>
      </c>
      <c r="G3" s="20" t="s">
        <v>9</v>
      </c>
      <c r="H3" s="20" t="s">
        <v>5</v>
      </c>
      <c r="I3" s="22"/>
      <c r="J3" s="20" t="s">
        <v>5</v>
      </c>
      <c r="K3" s="20" t="s">
        <v>12</v>
      </c>
      <c r="L3" s="23" t="s">
        <v>5</v>
      </c>
      <c r="M3" s="20"/>
      <c r="N3" s="20"/>
      <c r="O3" s="20"/>
    </row>
    <row r="4" spans="1:17" x14ac:dyDescent="0.25">
      <c r="A4" s="19" t="s">
        <v>51</v>
      </c>
      <c r="B4" s="25">
        <v>568.21</v>
      </c>
      <c r="C4" s="154">
        <f>'2018-19 Upper Res'!D4-'2018-19 Upper Res'!B4</f>
        <v>4.0300000000000011</v>
      </c>
      <c r="D4" s="26">
        <f>ROUND(B4+C4, 2)</f>
        <v>572.24</v>
      </c>
      <c r="E4" s="27"/>
      <c r="F4" s="25">
        <v>24.89</v>
      </c>
      <c r="G4" s="28">
        <v>3.04E-2</v>
      </c>
      <c r="H4" s="25">
        <f>ROUND(F4+(F4*G4), 2)</f>
        <v>25.65</v>
      </c>
      <c r="I4" s="22"/>
      <c r="J4" s="25">
        <v>10.81</v>
      </c>
      <c r="K4" s="28">
        <f>'2018-19 Lower Res'!K4</f>
        <v>2.2997032640949537E-2</v>
      </c>
      <c r="L4" s="29">
        <f>ROUND(J4+(J4*K4), 2)</f>
        <v>11.06</v>
      </c>
      <c r="M4" s="25"/>
      <c r="N4" s="25"/>
      <c r="O4" s="25"/>
      <c r="P4" s="1">
        <f>J4*10</f>
        <v>108.10000000000001</v>
      </c>
      <c r="Q4" s="1">
        <f>L4*10</f>
        <v>110.60000000000001</v>
      </c>
    </row>
    <row r="5" spans="1:17" x14ac:dyDescent="0.25">
      <c r="A5" s="30" t="s">
        <v>50</v>
      </c>
      <c r="B5" s="32">
        <v>0</v>
      </c>
      <c r="C5" s="155">
        <f>'2018-19 Upper Res'!D5-'2018-19 Upper Res'!B5</f>
        <v>0</v>
      </c>
      <c r="D5" s="90">
        <f>ROUND(B5+C5, 2)</f>
        <v>0</v>
      </c>
      <c r="E5" s="33"/>
      <c r="F5" s="31">
        <v>4.66</v>
      </c>
      <c r="G5" s="34">
        <v>3.04E-2</v>
      </c>
      <c r="H5" s="31">
        <f>ROUND(F5+(F5*G5), 2)</f>
        <v>4.8</v>
      </c>
      <c r="I5" s="33"/>
      <c r="J5" s="31">
        <v>6.29</v>
      </c>
      <c r="K5" s="34">
        <f>'2018-19 Lower Res'!K5</f>
        <v>2.2712382616291799E-2</v>
      </c>
      <c r="L5" s="35">
        <f>ROUND(J5+(J5*K5), 2)</f>
        <v>6.43</v>
      </c>
      <c r="M5" s="25"/>
      <c r="N5" s="25"/>
      <c r="O5" s="25"/>
      <c r="P5" s="2">
        <f>J5*5</f>
        <v>31.45</v>
      </c>
      <c r="Q5" s="1">
        <f>L5*5</f>
        <v>32.15</v>
      </c>
    </row>
    <row r="6" spans="1:17" x14ac:dyDescent="0.25">
      <c r="B6" s="37"/>
      <c r="E6" s="13"/>
      <c r="H6" s="24"/>
      <c r="I6" s="13"/>
      <c r="P6" s="1">
        <f>SUM(P4:P5)</f>
        <v>139.55000000000001</v>
      </c>
      <c r="Q6" s="1">
        <f>SUM(Q4:Q5)</f>
        <v>142.75</v>
      </c>
    </row>
    <row r="7" spans="1:17" x14ac:dyDescent="0.25">
      <c r="A7" s="1">
        <v>1</v>
      </c>
      <c r="B7" s="7"/>
      <c r="D7" s="7">
        <f>D4</f>
        <v>572.24</v>
      </c>
      <c r="E7" s="13"/>
      <c r="F7" s="2"/>
      <c r="H7" s="154">
        <f>A7*$H$4</f>
        <v>25.65</v>
      </c>
      <c r="I7" s="13"/>
      <c r="J7" s="2"/>
      <c r="K7" s="2"/>
      <c r="L7" s="7">
        <f>$L$4*A7</f>
        <v>11.06</v>
      </c>
      <c r="M7" s="2"/>
      <c r="N7" s="2"/>
      <c r="O7" s="2"/>
    </row>
    <row r="8" spans="1:17" x14ac:dyDescent="0.25">
      <c r="A8" s="1">
        <v>2</v>
      </c>
      <c r="B8" s="7"/>
      <c r="D8" s="7">
        <f>D7+$D$4</f>
        <v>1144.48</v>
      </c>
      <c r="E8" s="13"/>
      <c r="F8" s="2"/>
      <c r="H8" s="154">
        <f t="shared" ref="H8:H16" si="0">A8*$H$4</f>
        <v>51.3</v>
      </c>
      <c r="I8" s="13"/>
      <c r="J8" s="2"/>
      <c r="K8" s="2"/>
      <c r="L8" s="7">
        <f t="shared" ref="L8:L16" si="1">$L$4*A8</f>
        <v>22.12</v>
      </c>
      <c r="M8" s="2"/>
      <c r="N8" s="2"/>
      <c r="O8" s="2"/>
      <c r="P8" s="1">
        <f>P6*3</f>
        <v>418.65000000000003</v>
      </c>
      <c r="Q8" s="1">
        <f>Q6*3</f>
        <v>428.25</v>
      </c>
    </row>
    <row r="9" spans="1:17" x14ac:dyDescent="0.25">
      <c r="A9" s="1">
        <v>3</v>
      </c>
      <c r="B9" s="7"/>
      <c r="D9" s="7">
        <f t="shared" ref="D9:D16" si="2">D8+$D$4</f>
        <v>1716.72</v>
      </c>
      <c r="E9" s="13"/>
      <c r="F9" s="2"/>
      <c r="H9" s="154">
        <f t="shared" si="0"/>
        <v>76.949999999999989</v>
      </c>
      <c r="I9" s="13"/>
      <c r="J9" s="2"/>
      <c r="K9" s="2"/>
      <c r="L9" s="7">
        <f t="shared" si="1"/>
        <v>33.18</v>
      </c>
      <c r="M9" s="2"/>
      <c r="N9" s="2"/>
      <c r="O9" s="2"/>
    </row>
    <row r="10" spans="1:17" x14ac:dyDescent="0.25">
      <c r="A10" s="1">
        <v>4</v>
      </c>
      <c r="B10" s="7"/>
      <c r="D10" s="7">
        <f t="shared" si="2"/>
        <v>2288.96</v>
      </c>
      <c r="E10" s="13"/>
      <c r="F10" s="2"/>
      <c r="H10" s="154">
        <f t="shared" si="0"/>
        <v>102.6</v>
      </c>
      <c r="I10" s="13"/>
      <c r="J10" s="2"/>
      <c r="K10" s="2"/>
      <c r="L10" s="7">
        <f t="shared" si="1"/>
        <v>44.24</v>
      </c>
      <c r="M10" s="2"/>
      <c r="N10" s="2"/>
      <c r="O10" s="2"/>
    </row>
    <row r="11" spans="1:17" x14ac:dyDescent="0.25">
      <c r="A11" s="1">
        <v>5</v>
      </c>
      <c r="B11" s="7"/>
      <c r="D11" s="7">
        <f t="shared" si="2"/>
        <v>2861.2</v>
      </c>
      <c r="E11" s="13"/>
      <c r="F11" s="2"/>
      <c r="H11" s="154">
        <f t="shared" si="0"/>
        <v>128.25</v>
      </c>
      <c r="I11" s="13"/>
      <c r="J11" s="2"/>
      <c r="K11" s="2"/>
      <c r="L11" s="7">
        <f t="shared" si="1"/>
        <v>55.300000000000004</v>
      </c>
      <c r="M11" s="2"/>
      <c r="N11" s="2"/>
      <c r="O11" s="2"/>
    </row>
    <row r="12" spans="1:17" x14ac:dyDescent="0.25">
      <c r="A12" s="1">
        <v>6</v>
      </c>
      <c r="B12" s="7"/>
      <c r="D12" s="7">
        <f t="shared" si="2"/>
        <v>3433.4399999999996</v>
      </c>
      <c r="E12" s="13"/>
      <c r="F12" s="2"/>
      <c r="H12" s="154">
        <f t="shared" si="0"/>
        <v>153.89999999999998</v>
      </c>
      <c r="I12" s="13"/>
      <c r="J12" s="2"/>
      <c r="K12" s="2"/>
      <c r="L12" s="7">
        <f t="shared" si="1"/>
        <v>66.36</v>
      </c>
      <c r="M12" s="2"/>
      <c r="N12" s="2"/>
      <c r="O12" s="2"/>
    </row>
    <row r="13" spans="1:17" x14ac:dyDescent="0.25">
      <c r="A13" s="1">
        <v>7</v>
      </c>
      <c r="B13" s="7"/>
      <c r="D13" s="7">
        <f t="shared" si="2"/>
        <v>4005.6799999999994</v>
      </c>
      <c r="E13" s="13"/>
      <c r="F13" s="2"/>
      <c r="H13" s="154">
        <f t="shared" si="0"/>
        <v>179.54999999999998</v>
      </c>
      <c r="I13" s="13"/>
      <c r="J13" s="2"/>
      <c r="K13" s="2"/>
      <c r="L13" s="7">
        <f t="shared" si="1"/>
        <v>77.42</v>
      </c>
      <c r="M13" s="2"/>
      <c r="N13" s="2"/>
      <c r="O13" s="2"/>
    </row>
    <row r="14" spans="1:17" x14ac:dyDescent="0.25">
      <c r="A14" s="1">
        <v>8</v>
      </c>
      <c r="B14" s="7"/>
      <c r="D14" s="7">
        <f t="shared" si="2"/>
        <v>4577.9199999999992</v>
      </c>
      <c r="E14" s="13"/>
      <c r="F14" s="2"/>
      <c r="H14" s="154">
        <f t="shared" si="0"/>
        <v>205.2</v>
      </c>
      <c r="I14" s="13"/>
      <c r="J14" s="2"/>
      <c r="K14" s="2"/>
      <c r="L14" s="7">
        <f t="shared" si="1"/>
        <v>88.48</v>
      </c>
      <c r="M14" s="2"/>
      <c r="N14" s="2"/>
      <c r="O14" s="2"/>
    </row>
    <row r="15" spans="1:17" x14ac:dyDescent="0.25">
      <c r="A15" s="1">
        <v>9</v>
      </c>
      <c r="B15" s="7"/>
      <c r="D15" s="7">
        <f t="shared" si="2"/>
        <v>5150.1599999999989</v>
      </c>
      <c r="E15" s="13"/>
      <c r="F15" s="2"/>
      <c r="H15" s="154">
        <f t="shared" si="0"/>
        <v>230.85</v>
      </c>
      <c r="I15" s="13"/>
      <c r="J15" s="2"/>
      <c r="K15" s="2"/>
      <c r="L15" s="7">
        <f t="shared" si="1"/>
        <v>99.54</v>
      </c>
      <c r="M15" s="2"/>
      <c r="N15" s="2"/>
      <c r="O15" s="2"/>
    </row>
    <row r="16" spans="1:17" x14ac:dyDescent="0.25">
      <c r="A16" s="8">
        <v>10</v>
      </c>
      <c r="B16" s="9"/>
      <c r="C16" s="10"/>
      <c r="D16" s="9">
        <f t="shared" si="2"/>
        <v>5722.3999999999987</v>
      </c>
      <c r="E16" s="36"/>
      <c r="F16" s="11"/>
      <c r="G16" s="10"/>
      <c r="H16" s="9">
        <f t="shared" si="0"/>
        <v>256.5</v>
      </c>
      <c r="I16" s="36"/>
      <c r="J16" s="11"/>
      <c r="K16" s="11"/>
      <c r="L16" s="156">
        <f t="shared" si="1"/>
        <v>110.60000000000001</v>
      </c>
      <c r="M16" s="25"/>
      <c r="N16" s="25"/>
      <c r="O16" s="25"/>
    </row>
    <row r="17" spans="1:16" x14ac:dyDescent="0.25">
      <c r="A17" s="1">
        <v>11</v>
      </c>
      <c r="B17" s="7"/>
      <c r="D17" s="7">
        <f>D16+$D$5</f>
        <v>5722.3999999999987</v>
      </c>
      <c r="E17" s="13"/>
      <c r="F17" s="2"/>
      <c r="H17" s="154">
        <f t="shared" ref="H17:H24" si="3">H16+$H$5</f>
        <v>261.3</v>
      </c>
      <c r="I17" s="13"/>
      <c r="J17" s="2"/>
      <c r="K17" s="2"/>
      <c r="L17" s="7">
        <f>L16+$L$5</f>
        <v>117.03</v>
      </c>
      <c r="M17" s="2"/>
      <c r="N17" s="2"/>
      <c r="O17" s="2"/>
    </row>
    <row r="18" spans="1:16" x14ac:dyDescent="0.25">
      <c r="A18" s="1">
        <v>12</v>
      </c>
      <c r="B18" s="7"/>
      <c r="D18" s="7">
        <f t="shared" ref="D18:D24" si="4">D17+$D$5</f>
        <v>5722.3999999999987</v>
      </c>
      <c r="E18" s="13"/>
      <c r="F18" s="2"/>
      <c r="H18" s="154">
        <f t="shared" si="3"/>
        <v>266.10000000000002</v>
      </c>
      <c r="I18" s="13"/>
      <c r="J18" s="2"/>
      <c r="K18" s="2"/>
      <c r="L18" s="7">
        <f t="shared" ref="L18:L24" si="5">L17+$L$5</f>
        <v>123.46000000000001</v>
      </c>
      <c r="M18" s="2"/>
      <c r="N18" s="2"/>
      <c r="O18" s="2"/>
    </row>
    <row r="19" spans="1:16" x14ac:dyDescent="0.25">
      <c r="A19" s="1">
        <v>13</v>
      </c>
      <c r="B19" s="7"/>
      <c r="D19" s="7">
        <f t="shared" si="4"/>
        <v>5722.3999999999987</v>
      </c>
      <c r="E19" s="13"/>
      <c r="F19" s="2"/>
      <c r="H19" s="154">
        <f t="shared" si="3"/>
        <v>270.90000000000003</v>
      </c>
      <c r="I19" s="13"/>
      <c r="J19" s="2"/>
      <c r="K19" s="2"/>
      <c r="L19" s="7">
        <f t="shared" si="5"/>
        <v>129.89000000000001</v>
      </c>
      <c r="M19" s="2"/>
      <c r="N19" s="2"/>
      <c r="O19" s="2"/>
    </row>
    <row r="20" spans="1:16" x14ac:dyDescent="0.25">
      <c r="A20" s="1">
        <v>14</v>
      </c>
      <c r="B20" s="7"/>
      <c r="D20" s="7">
        <f t="shared" si="4"/>
        <v>5722.3999999999987</v>
      </c>
      <c r="E20" s="13"/>
      <c r="F20" s="2"/>
      <c r="H20" s="154">
        <f t="shared" si="3"/>
        <v>275.70000000000005</v>
      </c>
      <c r="I20" s="13"/>
      <c r="J20" s="2"/>
      <c r="K20" s="2"/>
      <c r="L20" s="7">
        <f t="shared" si="5"/>
        <v>136.32000000000002</v>
      </c>
      <c r="M20" s="2"/>
      <c r="N20" s="2"/>
      <c r="O20" s="2"/>
    </row>
    <row r="21" spans="1:16" x14ac:dyDescent="0.25">
      <c r="A21" s="8">
        <v>15</v>
      </c>
      <c r="B21" s="9"/>
      <c r="C21" s="10"/>
      <c r="D21" s="9">
        <f t="shared" si="4"/>
        <v>5722.3999999999987</v>
      </c>
      <c r="E21" s="36"/>
      <c r="F21" s="11"/>
      <c r="G21" s="10"/>
      <c r="H21" s="9">
        <f t="shared" si="3"/>
        <v>280.50000000000006</v>
      </c>
      <c r="I21" s="36"/>
      <c r="J21" s="11"/>
      <c r="K21" s="11"/>
      <c r="L21" s="156">
        <f t="shared" si="5"/>
        <v>142.75000000000003</v>
      </c>
      <c r="M21" s="25"/>
      <c r="N21" s="25"/>
      <c r="O21" s="25"/>
      <c r="P21" s="38">
        <f>B21*3</f>
        <v>0</v>
      </c>
    </row>
    <row r="22" spans="1:16" x14ac:dyDescent="0.25">
      <c r="A22" s="1">
        <v>16</v>
      </c>
      <c r="B22" s="7"/>
      <c r="D22" s="7">
        <f t="shared" si="4"/>
        <v>5722.3999999999987</v>
      </c>
      <c r="E22" s="13"/>
      <c r="F22" s="2"/>
      <c r="H22" s="154">
        <f t="shared" si="3"/>
        <v>285.30000000000007</v>
      </c>
      <c r="I22" s="13"/>
      <c r="J22" s="2"/>
      <c r="K22" s="2"/>
      <c r="L22" s="7">
        <f t="shared" si="5"/>
        <v>149.18000000000004</v>
      </c>
      <c r="M22" s="2"/>
      <c r="N22" s="2"/>
      <c r="O22" s="2"/>
    </row>
    <row r="23" spans="1:16" x14ac:dyDescent="0.25">
      <c r="A23" s="1">
        <v>17</v>
      </c>
      <c r="B23" s="7"/>
      <c r="D23" s="7">
        <f t="shared" si="4"/>
        <v>5722.3999999999987</v>
      </c>
      <c r="E23" s="13"/>
      <c r="F23" s="2"/>
      <c r="H23" s="154">
        <f t="shared" si="3"/>
        <v>290.10000000000008</v>
      </c>
      <c r="I23" s="13"/>
      <c r="J23" s="2"/>
      <c r="K23" s="2"/>
      <c r="L23" s="7">
        <f t="shared" si="5"/>
        <v>155.61000000000004</v>
      </c>
      <c r="M23" s="2"/>
      <c r="N23" s="2"/>
      <c r="O23" s="2"/>
    </row>
    <row r="24" spans="1:16" x14ac:dyDescent="0.25">
      <c r="A24" s="8">
        <v>18</v>
      </c>
      <c r="B24" s="9"/>
      <c r="C24" s="10"/>
      <c r="D24" s="9">
        <f t="shared" si="4"/>
        <v>5722.3999999999987</v>
      </c>
      <c r="E24" s="36"/>
      <c r="F24" s="11"/>
      <c r="G24" s="10"/>
      <c r="H24" s="9">
        <f t="shared" si="3"/>
        <v>294.90000000000009</v>
      </c>
      <c r="I24" s="36"/>
      <c r="J24" s="11"/>
      <c r="K24" s="11"/>
      <c r="L24" s="156">
        <f t="shared" si="5"/>
        <v>162.04000000000005</v>
      </c>
      <c r="M24" s="25"/>
      <c r="N24" s="25"/>
      <c r="O24" s="25"/>
    </row>
    <row r="25" spans="1:16" x14ac:dyDescent="0.25">
      <c r="A25" s="1">
        <v>19</v>
      </c>
      <c r="B25" s="7"/>
      <c r="D25" s="7">
        <f t="shared" ref="D25:D31" si="6">D24+($D$4+$H$4)</f>
        <v>6320.2899999999991</v>
      </c>
      <c r="E25" s="13"/>
      <c r="F25" s="2"/>
      <c r="H25" s="154">
        <f>H24</f>
        <v>294.90000000000009</v>
      </c>
      <c r="I25" s="13"/>
      <c r="J25" s="2"/>
      <c r="K25" s="2"/>
      <c r="L25" s="7">
        <f>$L$24</f>
        <v>162.04000000000005</v>
      </c>
      <c r="M25" s="2"/>
      <c r="N25" s="2"/>
      <c r="O25" s="2"/>
    </row>
    <row r="26" spans="1:16" x14ac:dyDescent="0.25">
      <c r="A26" s="1">
        <v>20</v>
      </c>
      <c r="B26" s="7"/>
      <c r="D26" s="7">
        <f t="shared" si="6"/>
        <v>6918.1799999999994</v>
      </c>
      <c r="E26" s="13"/>
      <c r="F26" s="2"/>
      <c r="H26" s="154">
        <f t="shared" ref="H26:H31" si="7">H25</f>
        <v>294.90000000000009</v>
      </c>
      <c r="I26" s="13"/>
      <c r="J26" s="2"/>
      <c r="K26" s="2"/>
      <c r="L26" s="7">
        <f t="shared" ref="L26:L31" si="8">$L$24</f>
        <v>162.04000000000005</v>
      </c>
      <c r="M26" s="2"/>
      <c r="N26" s="2"/>
      <c r="O26" s="2"/>
    </row>
    <row r="27" spans="1:16" x14ac:dyDescent="0.25">
      <c r="A27" s="1">
        <v>21</v>
      </c>
      <c r="B27" s="7"/>
      <c r="D27" s="7">
        <f t="shared" si="6"/>
        <v>7516.07</v>
      </c>
      <c r="E27" s="13"/>
      <c r="F27" s="2"/>
      <c r="H27" s="154">
        <f t="shared" si="7"/>
        <v>294.90000000000009</v>
      </c>
      <c r="I27" s="13"/>
      <c r="J27" s="2"/>
      <c r="K27" s="2"/>
      <c r="L27" s="7">
        <f t="shared" si="8"/>
        <v>162.04000000000005</v>
      </c>
      <c r="M27" s="2"/>
      <c r="N27" s="2"/>
      <c r="O27" s="2"/>
    </row>
    <row r="28" spans="1:16" x14ac:dyDescent="0.25">
      <c r="A28" s="1">
        <v>22</v>
      </c>
      <c r="B28" s="7"/>
      <c r="D28" s="7">
        <f t="shared" si="6"/>
        <v>8113.96</v>
      </c>
      <c r="E28" s="13"/>
      <c r="F28" s="2"/>
      <c r="H28" s="154">
        <f t="shared" si="7"/>
        <v>294.90000000000009</v>
      </c>
      <c r="I28" s="13"/>
      <c r="J28" s="2"/>
      <c r="K28" s="2"/>
      <c r="L28" s="7">
        <f t="shared" si="8"/>
        <v>162.04000000000005</v>
      </c>
      <c r="M28" s="2"/>
      <c r="N28" s="2"/>
      <c r="O28" s="2"/>
    </row>
    <row r="29" spans="1:16" x14ac:dyDescent="0.25">
      <c r="A29" s="1">
        <v>23</v>
      </c>
      <c r="B29" s="7"/>
      <c r="D29" s="7">
        <f t="shared" si="6"/>
        <v>8711.85</v>
      </c>
      <c r="E29" s="13"/>
      <c r="F29" s="2"/>
      <c r="H29" s="154">
        <f t="shared" si="7"/>
        <v>294.90000000000009</v>
      </c>
      <c r="I29" s="13"/>
      <c r="J29" s="2"/>
      <c r="K29" s="2"/>
      <c r="L29" s="7">
        <f t="shared" si="8"/>
        <v>162.04000000000005</v>
      </c>
      <c r="M29" s="2"/>
      <c r="N29" s="2"/>
      <c r="O29" s="2"/>
    </row>
    <row r="30" spans="1:16" x14ac:dyDescent="0.25">
      <c r="A30" s="1">
        <v>24</v>
      </c>
      <c r="B30" s="7"/>
      <c r="D30" s="7">
        <f t="shared" si="6"/>
        <v>9309.74</v>
      </c>
      <c r="E30" s="13"/>
      <c r="F30" s="2"/>
      <c r="H30" s="154">
        <f t="shared" si="7"/>
        <v>294.90000000000009</v>
      </c>
      <c r="I30" s="13"/>
      <c r="J30" s="2"/>
      <c r="K30" s="2"/>
      <c r="L30" s="7">
        <f t="shared" si="8"/>
        <v>162.04000000000005</v>
      </c>
      <c r="M30" s="2"/>
      <c r="N30" s="2"/>
      <c r="O30" s="2"/>
    </row>
    <row r="31" spans="1:16" x14ac:dyDescent="0.25">
      <c r="A31" s="1">
        <v>25</v>
      </c>
      <c r="B31" s="7"/>
      <c r="D31" s="7">
        <f t="shared" si="6"/>
        <v>9907.6299999999992</v>
      </c>
      <c r="E31" s="13"/>
      <c r="F31" s="2"/>
      <c r="H31" s="154">
        <f t="shared" si="7"/>
        <v>294.90000000000009</v>
      </c>
      <c r="I31" s="13"/>
      <c r="J31" s="2"/>
      <c r="K31" s="2"/>
      <c r="L31" s="7">
        <f t="shared" si="8"/>
        <v>162.04000000000005</v>
      </c>
      <c r="M31" s="2"/>
      <c r="N31" s="2"/>
      <c r="O31" s="2"/>
    </row>
    <row r="34" spans="1:1" x14ac:dyDescent="0.25">
      <c r="A34" s="1" t="s">
        <v>82</v>
      </c>
    </row>
  </sheetData>
  <pageMargins left="0.7" right="0.7" top="0.75" bottom="0.75" header="0.3" footer="0.3"/>
  <pageSetup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79"/>
  <sheetViews>
    <sheetView zoomScale="115" zoomScaleNormal="115" workbookViewId="0">
      <selection activeCell="M27" sqref="M27"/>
    </sheetView>
  </sheetViews>
  <sheetFormatPr defaultColWidth="9.28515625" defaultRowHeight="12.75" x14ac:dyDescent="0.2"/>
  <cols>
    <col min="1" max="1" width="8" style="42" bestFit="1" customWidth="1"/>
    <col min="2" max="5" width="12.28515625" style="40" customWidth="1"/>
    <col min="6" max="6" width="3.42578125" style="40" customWidth="1"/>
    <col min="7" max="10" width="12.28515625" style="40" customWidth="1"/>
    <col min="11" max="11" width="9.28515625" style="40"/>
    <col min="12" max="12" width="10.5703125" style="40" customWidth="1"/>
    <col min="13" max="13" width="10.7109375" style="41" bestFit="1" customWidth="1"/>
    <col min="14" max="14" width="12.7109375" style="41" bestFit="1" customWidth="1"/>
    <col min="15" max="16384" width="9.28515625" style="40"/>
  </cols>
  <sheetData>
    <row r="1" spans="1:31" ht="18.75" x14ac:dyDescent="0.3">
      <c r="A1" s="161" t="s">
        <v>16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31" ht="15.75" x14ac:dyDescent="0.25">
      <c r="A2" s="162" t="s">
        <v>83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31" ht="15.75" x14ac:dyDescent="0.25">
      <c r="A3" s="162" t="s">
        <v>17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31" ht="15.75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31" x14ac:dyDescent="0.2">
      <c r="A5" s="163"/>
      <c r="B5" s="163"/>
      <c r="C5" s="163"/>
      <c r="D5" s="163"/>
      <c r="E5" s="163"/>
      <c r="G5" s="164"/>
      <c r="H5" s="164"/>
      <c r="I5" s="164"/>
      <c r="J5" s="164"/>
    </row>
    <row r="6" spans="1:31" x14ac:dyDescent="0.2">
      <c r="B6" s="158" t="s">
        <v>18</v>
      </c>
      <c r="C6" s="159"/>
      <c r="D6" s="159"/>
      <c r="E6" s="160"/>
      <c r="G6" s="158" t="s">
        <v>19</v>
      </c>
      <c r="H6" s="159"/>
      <c r="I6" s="159"/>
      <c r="J6" s="160"/>
      <c r="M6" s="40"/>
      <c r="N6" s="40"/>
    </row>
    <row r="7" spans="1:31" ht="25.5" x14ac:dyDescent="0.2">
      <c r="A7" s="43" t="s">
        <v>20</v>
      </c>
      <c r="B7" s="44" t="s">
        <v>21</v>
      </c>
      <c r="C7" s="44" t="s">
        <v>22</v>
      </c>
      <c r="D7" s="44" t="s">
        <v>23</v>
      </c>
      <c r="E7" s="44" t="s">
        <v>24</v>
      </c>
      <c r="F7" s="45"/>
      <c r="G7" s="44" t="s">
        <v>21</v>
      </c>
      <c r="H7" s="44" t="s">
        <v>22</v>
      </c>
      <c r="I7" s="44" t="s">
        <v>23</v>
      </c>
      <c r="J7" s="44" t="s">
        <v>24</v>
      </c>
      <c r="K7" s="46"/>
      <c r="L7" s="46"/>
      <c r="M7" s="40"/>
      <c r="N7" s="40"/>
    </row>
    <row r="8" spans="1:31" x14ac:dyDescent="0.2">
      <c r="A8" s="47" t="s">
        <v>25</v>
      </c>
      <c r="B8" s="48">
        <f>'2018-19 Lower Res'!D7</f>
        <v>85.02</v>
      </c>
      <c r="C8" s="49">
        <f>'2018-19 Lower Res'!H7</f>
        <v>11.51</v>
      </c>
      <c r="D8" s="48">
        <f>'2018-19 Lower Res'!L7</f>
        <v>11.06</v>
      </c>
      <c r="E8" s="50">
        <f>B8+C8+D8</f>
        <v>107.59</v>
      </c>
      <c r="F8" s="51"/>
      <c r="G8" s="48">
        <f>'2018-19 Upper Res'!D7</f>
        <v>187.41</v>
      </c>
      <c r="H8" s="52">
        <f>'2018-19 Upper Res'!H7</f>
        <v>11.51</v>
      </c>
      <c r="I8" s="48">
        <f>'2018-19 Upper Res'!L7</f>
        <v>11.06</v>
      </c>
      <c r="J8" s="50">
        <f>G8+H8+I8</f>
        <v>209.98</v>
      </c>
      <c r="K8" s="53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  <c r="W8" s="55"/>
      <c r="X8" s="55"/>
      <c r="Y8" s="56"/>
      <c r="Z8" s="56"/>
      <c r="AA8" s="56"/>
      <c r="AB8" s="56"/>
      <c r="AC8" s="56"/>
      <c r="AD8" s="56"/>
      <c r="AE8" s="56"/>
    </row>
    <row r="9" spans="1:31" x14ac:dyDescent="0.2">
      <c r="A9" s="47" t="s">
        <v>26</v>
      </c>
      <c r="B9" s="48">
        <f>'2018-19 Lower Res'!D8</f>
        <v>170.04</v>
      </c>
      <c r="C9" s="57">
        <f>'2018-19 Lower Res'!H8</f>
        <v>23.02</v>
      </c>
      <c r="D9" s="48">
        <f>'2018-19 Lower Res'!L8</f>
        <v>22.12</v>
      </c>
      <c r="E9" s="50">
        <f t="shared" ref="E9:E32" si="0">B9+C9+D9</f>
        <v>215.18</v>
      </c>
      <c r="F9" s="51"/>
      <c r="G9" s="48">
        <f>'2018-19 Upper Res'!D8</f>
        <v>374.82</v>
      </c>
      <c r="H9" s="57">
        <f>'2018-19 Upper Res'!H8</f>
        <v>23.02</v>
      </c>
      <c r="I9" s="48">
        <f>'2018-19 Upper Res'!L8</f>
        <v>22.12</v>
      </c>
      <c r="J9" s="50">
        <f t="shared" ref="J9:J32" si="1">G9+H9+I9</f>
        <v>419.96</v>
      </c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  <c r="W9" s="55"/>
      <c r="X9" s="55"/>
      <c r="Y9" s="56"/>
      <c r="Z9" s="56"/>
      <c r="AA9" s="56"/>
      <c r="AB9" s="56"/>
      <c r="AC9" s="56"/>
      <c r="AD9" s="56"/>
      <c r="AE9" s="56"/>
    </row>
    <row r="10" spans="1:31" x14ac:dyDescent="0.2">
      <c r="A10" s="47" t="s">
        <v>27</v>
      </c>
      <c r="B10" s="48">
        <f>'2018-19 Lower Res'!D9</f>
        <v>255.06</v>
      </c>
      <c r="C10" s="57">
        <f>'2018-19 Lower Res'!H9</f>
        <v>34.53</v>
      </c>
      <c r="D10" s="48">
        <f>'2018-19 Lower Res'!L9</f>
        <v>33.18</v>
      </c>
      <c r="E10" s="50">
        <f t="shared" si="0"/>
        <v>322.77000000000004</v>
      </c>
      <c r="F10" s="51"/>
      <c r="G10" s="48">
        <f>'2018-19 Upper Res'!D9</f>
        <v>562.23</v>
      </c>
      <c r="H10" s="57">
        <f>'2018-19 Upper Res'!H9</f>
        <v>34.53</v>
      </c>
      <c r="I10" s="48">
        <f>'2018-19 Upper Res'!L9</f>
        <v>33.18</v>
      </c>
      <c r="J10" s="50">
        <f t="shared" si="1"/>
        <v>629.93999999999994</v>
      </c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  <c r="W10" s="55"/>
      <c r="X10" s="55"/>
      <c r="Y10" s="56"/>
      <c r="Z10" s="56"/>
      <c r="AA10" s="56"/>
      <c r="AB10" s="56"/>
      <c r="AC10" s="56"/>
      <c r="AD10" s="56"/>
      <c r="AE10" s="56"/>
    </row>
    <row r="11" spans="1:31" x14ac:dyDescent="0.2">
      <c r="A11" s="47" t="s">
        <v>28</v>
      </c>
      <c r="B11" s="48">
        <f>'2018-19 Lower Res'!D10</f>
        <v>340.08</v>
      </c>
      <c r="C11" s="57">
        <f>'2018-19 Lower Res'!H10</f>
        <v>46.04</v>
      </c>
      <c r="D11" s="48">
        <f>'2018-19 Lower Res'!L10</f>
        <v>44.24</v>
      </c>
      <c r="E11" s="50">
        <f t="shared" si="0"/>
        <v>430.36</v>
      </c>
      <c r="F11" s="51"/>
      <c r="G11" s="48">
        <f>'2018-19 Upper Res'!D10</f>
        <v>749.64</v>
      </c>
      <c r="H11" s="57">
        <f>'2018-19 Upper Res'!H10</f>
        <v>46.04</v>
      </c>
      <c r="I11" s="48">
        <f>'2018-19 Upper Res'!L10</f>
        <v>44.24</v>
      </c>
      <c r="J11" s="50">
        <f t="shared" si="1"/>
        <v>839.92</v>
      </c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5"/>
      <c r="X11" s="55"/>
      <c r="Y11" s="56"/>
      <c r="Z11" s="56"/>
      <c r="AA11" s="56"/>
      <c r="AB11" s="56"/>
      <c r="AC11" s="56"/>
      <c r="AD11" s="56"/>
      <c r="AE11" s="56"/>
    </row>
    <row r="12" spans="1:31" x14ac:dyDescent="0.2">
      <c r="A12" s="47" t="s">
        <v>29</v>
      </c>
      <c r="B12" s="48">
        <f>'2018-19 Lower Res'!D11</f>
        <v>425.09999999999997</v>
      </c>
      <c r="C12" s="57">
        <f>'2018-19 Lower Res'!H11</f>
        <v>57.55</v>
      </c>
      <c r="D12" s="48">
        <f>'2018-19 Lower Res'!L11</f>
        <v>55.300000000000004</v>
      </c>
      <c r="E12" s="50">
        <f t="shared" si="0"/>
        <v>537.94999999999993</v>
      </c>
      <c r="F12" s="51"/>
      <c r="G12" s="48">
        <f>'2018-19 Upper Res'!D11</f>
        <v>937.05</v>
      </c>
      <c r="H12" s="57">
        <f>'2018-19 Upper Res'!H11</f>
        <v>57.55</v>
      </c>
      <c r="I12" s="48">
        <f>'2018-19 Upper Res'!L11</f>
        <v>55.300000000000004</v>
      </c>
      <c r="J12" s="50">
        <f t="shared" si="1"/>
        <v>1049.8999999999999</v>
      </c>
      <c r="K12" s="53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</row>
    <row r="13" spans="1:31" x14ac:dyDescent="0.2">
      <c r="A13" s="47" t="s">
        <v>30</v>
      </c>
      <c r="B13" s="48">
        <f>'2018-19 Lower Res'!D12</f>
        <v>510.11999999999995</v>
      </c>
      <c r="C13" s="57">
        <f>'2018-19 Lower Res'!H12</f>
        <v>69.06</v>
      </c>
      <c r="D13" s="48">
        <f>'2018-19 Lower Res'!L12</f>
        <v>66.36</v>
      </c>
      <c r="E13" s="50">
        <f t="shared" si="0"/>
        <v>645.54</v>
      </c>
      <c r="F13" s="51"/>
      <c r="G13" s="48">
        <f>'2018-19 Upper Res'!D12</f>
        <v>1124.46</v>
      </c>
      <c r="H13" s="57">
        <f>'2018-19 Upper Res'!H12</f>
        <v>69.06</v>
      </c>
      <c r="I13" s="48">
        <f>'2018-19 Upper Res'!L12</f>
        <v>66.36</v>
      </c>
      <c r="J13" s="50">
        <f t="shared" si="1"/>
        <v>1259.8799999999999</v>
      </c>
      <c r="K13" s="53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</row>
    <row r="14" spans="1:31" x14ac:dyDescent="0.2">
      <c r="A14" s="47" t="s">
        <v>31</v>
      </c>
      <c r="B14" s="48">
        <f>'2018-19 Lower Res'!D13</f>
        <v>595.14</v>
      </c>
      <c r="C14" s="57">
        <f>'2018-19 Lower Res'!H13</f>
        <v>80.569999999999993</v>
      </c>
      <c r="D14" s="48">
        <f>'2018-19 Lower Res'!L13</f>
        <v>77.42</v>
      </c>
      <c r="E14" s="50">
        <f t="shared" si="0"/>
        <v>753.13</v>
      </c>
      <c r="F14" s="51"/>
      <c r="G14" s="48">
        <f>'2018-19 Upper Res'!D13</f>
        <v>1311.8700000000001</v>
      </c>
      <c r="H14" s="57">
        <f>'2018-19 Upper Res'!H13</f>
        <v>80.569999999999993</v>
      </c>
      <c r="I14" s="48">
        <f>'2018-19 Upper Res'!L13</f>
        <v>77.42</v>
      </c>
      <c r="J14" s="50">
        <f t="shared" si="1"/>
        <v>1469.8600000000001</v>
      </c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</row>
    <row r="15" spans="1:31" x14ac:dyDescent="0.2">
      <c r="A15" s="47" t="s">
        <v>32</v>
      </c>
      <c r="B15" s="48">
        <f>'2018-19 Lower Res'!D14</f>
        <v>680.16</v>
      </c>
      <c r="C15" s="57">
        <f>'2018-19 Lower Res'!H14</f>
        <v>92.08</v>
      </c>
      <c r="D15" s="48">
        <f>'2018-19 Lower Res'!L14</f>
        <v>88.48</v>
      </c>
      <c r="E15" s="50">
        <f t="shared" si="0"/>
        <v>860.72</v>
      </c>
      <c r="F15" s="51"/>
      <c r="G15" s="48">
        <f>'2018-19 Upper Res'!D14</f>
        <v>1499.2800000000002</v>
      </c>
      <c r="H15" s="57">
        <f>'2018-19 Upper Res'!H14</f>
        <v>92.08</v>
      </c>
      <c r="I15" s="48">
        <f>'2018-19 Upper Res'!L14</f>
        <v>88.48</v>
      </c>
      <c r="J15" s="50">
        <f t="shared" si="1"/>
        <v>1679.8400000000001</v>
      </c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5"/>
      <c r="W15" s="55"/>
      <c r="X15" s="55"/>
      <c r="Y15" s="56"/>
      <c r="Z15" s="56"/>
      <c r="AA15" s="56"/>
      <c r="AB15" s="56"/>
      <c r="AC15" s="56"/>
      <c r="AD15" s="56"/>
      <c r="AE15" s="56"/>
    </row>
    <row r="16" spans="1:31" x14ac:dyDescent="0.2">
      <c r="A16" s="47" t="s">
        <v>33</v>
      </c>
      <c r="B16" s="48">
        <f>'2018-19 Lower Res'!D15</f>
        <v>765.18</v>
      </c>
      <c r="C16" s="57">
        <f>'2018-19 Lower Res'!H15</f>
        <v>103.59</v>
      </c>
      <c r="D16" s="48">
        <f>'2018-19 Lower Res'!L15</f>
        <v>99.54</v>
      </c>
      <c r="E16" s="50">
        <f t="shared" si="0"/>
        <v>968.31</v>
      </c>
      <c r="F16" s="51"/>
      <c r="G16" s="48">
        <f>'2018-19 Upper Res'!D15</f>
        <v>1686.6900000000003</v>
      </c>
      <c r="H16" s="57">
        <f>'2018-19 Upper Res'!H15</f>
        <v>103.59</v>
      </c>
      <c r="I16" s="48">
        <f>'2018-19 Upper Res'!L15</f>
        <v>99.54</v>
      </c>
      <c r="J16" s="50">
        <f t="shared" si="1"/>
        <v>1889.8200000000002</v>
      </c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</row>
    <row r="17" spans="1:31" x14ac:dyDescent="0.2">
      <c r="A17" s="58" t="s">
        <v>34</v>
      </c>
      <c r="B17" s="59">
        <f>'2018-19 Lower Res'!D16</f>
        <v>850.19999999999993</v>
      </c>
      <c r="C17" s="60">
        <f>'2018-19 Lower Res'!H16</f>
        <v>115.1</v>
      </c>
      <c r="D17" s="59">
        <f>'2018-19 Lower Res'!L16</f>
        <v>110.60000000000001</v>
      </c>
      <c r="E17" s="61">
        <f t="shared" si="0"/>
        <v>1075.8999999999999</v>
      </c>
      <c r="F17" s="62"/>
      <c r="G17" s="59">
        <f>'2018-19 Upper Res'!D16</f>
        <v>1874.1000000000004</v>
      </c>
      <c r="H17" s="60">
        <f>'2018-19 Upper Res'!H16</f>
        <v>115.1</v>
      </c>
      <c r="I17" s="59">
        <f>'2018-19 Upper Res'!L16</f>
        <v>110.60000000000001</v>
      </c>
      <c r="J17" s="61">
        <f t="shared" si="1"/>
        <v>2099.8000000000002</v>
      </c>
      <c r="K17" s="53"/>
      <c r="L17" s="54"/>
      <c r="M17" s="54"/>
      <c r="N17" s="54"/>
      <c r="O17" s="54"/>
      <c r="P17" s="54"/>
      <c r="Q17" s="54"/>
      <c r="R17" s="54"/>
      <c r="S17" s="54"/>
      <c r="T17" s="54"/>
      <c r="U17" s="55"/>
      <c r="V17" s="55"/>
      <c r="W17" s="55"/>
      <c r="X17" s="55"/>
      <c r="Y17" s="56"/>
      <c r="Z17" s="56"/>
      <c r="AA17" s="56"/>
      <c r="AB17" s="56"/>
      <c r="AC17" s="56"/>
      <c r="AD17" s="56"/>
      <c r="AE17" s="56"/>
    </row>
    <row r="18" spans="1:31" x14ac:dyDescent="0.2">
      <c r="A18" s="47" t="s">
        <v>35</v>
      </c>
      <c r="B18" s="48">
        <f>'2018-19 Lower Res'!D17</f>
        <v>892.96999999999991</v>
      </c>
      <c r="C18" s="57">
        <f>'2018-19 Lower Res'!H17</f>
        <v>119.16</v>
      </c>
      <c r="D18" s="48">
        <f>'2018-19 Lower Res'!L17</f>
        <v>117.03</v>
      </c>
      <c r="E18" s="50">
        <f t="shared" si="0"/>
        <v>1129.1599999999999</v>
      </c>
      <c r="F18" s="51"/>
      <c r="G18" s="48">
        <f>'2018-19 Upper Res'!D17</f>
        <v>1874.1000000000004</v>
      </c>
      <c r="H18" s="57">
        <f>'2018-19 Upper Res'!H17</f>
        <v>119.16</v>
      </c>
      <c r="I18" s="48">
        <f>'2018-19 Upper Res'!L17</f>
        <v>117.03</v>
      </c>
      <c r="J18" s="50">
        <f t="shared" si="1"/>
        <v>2110.2900000000004</v>
      </c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5"/>
      <c r="Y18" s="56"/>
      <c r="Z18" s="56"/>
      <c r="AA18" s="56"/>
      <c r="AB18" s="56"/>
      <c r="AC18" s="56"/>
      <c r="AD18" s="56"/>
      <c r="AE18" s="56"/>
    </row>
    <row r="19" spans="1:31" x14ac:dyDescent="0.2">
      <c r="A19" s="47" t="s">
        <v>36</v>
      </c>
      <c r="B19" s="48">
        <f>'2018-19 Lower Res'!D18</f>
        <v>935.7399999999999</v>
      </c>
      <c r="C19" s="57">
        <f>'2018-19 Lower Res'!H18</f>
        <v>123.22</v>
      </c>
      <c r="D19" s="48">
        <f>'2018-19 Lower Res'!L18</f>
        <v>123.46000000000001</v>
      </c>
      <c r="E19" s="50">
        <f t="shared" si="0"/>
        <v>1182.4199999999998</v>
      </c>
      <c r="F19" s="51"/>
      <c r="G19" s="48">
        <f>'2018-19 Upper Res'!D18</f>
        <v>1874.1000000000004</v>
      </c>
      <c r="H19" s="57">
        <f>'2018-19 Upper Res'!H18</f>
        <v>123.22</v>
      </c>
      <c r="I19" s="48">
        <f>'2018-19 Upper Res'!L18</f>
        <v>123.46000000000001</v>
      </c>
      <c r="J19" s="50">
        <f t="shared" si="1"/>
        <v>2120.7800000000002</v>
      </c>
      <c r="K19" s="53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5"/>
      <c r="X19" s="55"/>
      <c r="Y19" s="56"/>
      <c r="Z19" s="56"/>
      <c r="AA19" s="56"/>
      <c r="AB19" s="56"/>
      <c r="AC19" s="56"/>
      <c r="AD19" s="56"/>
      <c r="AE19" s="56"/>
    </row>
    <row r="20" spans="1:31" x14ac:dyDescent="0.2">
      <c r="A20" s="47" t="s">
        <v>37</v>
      </c>
      <c r="B20" s="48">
        <f>'2018-19 Lower Res'!D19</f>
        <v>978.50999999999988</v>
      </c>
      <c r="C20" s="57">
        <f>'2018-19 Lower Res'!H19</f>
        <v>127.28</v>
      </c>
      <c r="D20" s="48">
        <f>'2018-19 Lower Res'!L19</f>
        <v>129.89000000000001</v>
      </c>
      <c r="E20" s="50">
        <f t="shared" si="0"/>
        <v>1235.68</v>
      </c>
      <c r="F20" s="51"/>
      <c r="G20" s="48">
        <f>'2018-19 Upper Res'!D19</f>
        <v>1874.1000000000004</v>
      </c>
      <c r="H20" s="57">
        <f>'2018-19 Upper Res'!H19</f>
        <v>127.28</v>
      </c>
      <c r="I20" s="48">
        <f>'2018-19 Upper Res'!L19</f>
        <v>129.89000000000001</v>
      </c>
      <c r="J20" s="50">
        <f t="shared" si="1"/>
        <v>2131.2700000000004</v>
      </c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</row>
    <row r="21" spans="1:31" x14ac:dyDescent="0.2">
      <c r="A21" s="47" t="s">
        <v>38</v>
      </c>
      <c r="B21" s="48">
        <f>'2018-19 Lower Res'!D20</f>
        <v>1021.2799999999999</v>
      </c>
      <c r="C21" s="57">
        <f>'2018-19 Lower Res'!H20</f>
        <v>131.34</v>
      </c>
      <c r="D21" s="48">
        <f>'2018-19 Lower Res'!L20</f>
        <v>136.32000000000002</v>
      </c>
      <c r="E21" s="50">
        <f t="shared" si="0"/>
        <v>1288.9399999999998</v>
      </c>
      <c r="F21" s="51"/>
      <c r="G21" s="48">
        <f>'2018-19 Upper Res'!D20</f>
        <v>1874.1000000000004</v>
      </c>
      <c r="H21" s="57">
        <f>'2018-19 Upper Res'!H20</f>
        <v>131.34</v>
      </c>
      <c r="I21" s="48">
        <f>'2018-19 Upper Res'!L20</f>
        <v>136.32000000000002</v>
      </c>
      <c r="J21" s="50">
        <f t="shared" si="1"/>
        <v>2141.7600000000002</v>
      </c>
      <c r="K21" s="53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5"/>
      <c r="X21" s="55"/>
      <c r="Y21" s="56"/>
      <c r="Z21" s="56"/>
      <c r="AA21" s="56"/>
      <c r="AB21" s="56"/>
      <c r="AC21" s="56"/>
      <c r="AD21" s="56"/>
      <c r="AE21" s="56"/>
    </row>
    <row r="22" spans="1:31" x14ac:dyDescent="0.2">
      <c r="A22" s="58" t="s">
        <v>39</v>
      </c>
      <c r="B22" s="59">
        <f>'2018-19 Lower Res'!D21</f>
        <v>1064.05</v>
      </c>
      <c r="C22" s="60">
        <f>'2018-19 Lower Res'!H21</f>
        <v>135.4</v>
      </c>
      <c r="D22" s="59">
        <f>'2018-19 Lower Res'!L21</f>
        <v>142.75000000000003</v>
      </c>
      <c r="E22" s="61">
        <f t="shared" si="0"/>
        <v>1342.2</v>
      </c>
      <c r="F22" s="62"/>
      <c r="G22" s="59">
        <f>'2018-19 Upper Res'!D21</f>
        <v>1874.1000000000004</v>
      </c>
      <c r="H22" s="60">
        <f>'2018-19 Upper Res'!H21</f>
        <v>135.4</v>
      </c>
      <c r="I22" s="59">
        <f>'2018-19 Upper Res'!L21</f>
        <v>142.75000000000003</v>
      </c>
      <c r="J22" s="61">
        <f t="shared" si="1"/>
        <v>2152.2500000000005</v>
      </c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</row>
    <row r="23" spans="1:31" x14ac:dyDescent="0.2">
      <c r="A23" s="47" t="s">
        <v>40</v>
      </c>
      <c r="B23" s="48">
        <f>'2018-19 Lower Res'!D22</f>
        <v>1106.82</v>
      </c>
      <c r="C23" s="57">
        <f>'2018-19 Lower Res'!H22</f>
        <v>139.46</v>
      </c>
      <c r="D23" s="48">
        <f>'2018-19 Lower Res'!L22</f>
        <v>149.18000000000004</v>
      </c>
      <c r="E23" s="50">
        <f t="shared" si="0"/>
        <v>1395.46</v>
      </c>
      <c r="F23" s="51"/>
      <c r="G23" s="48">
        <f>'2018-19 Upper Res'!D22</f>
        <v>1874.1000000000004</v>
      </c>
      <c r="H23" s="57">
        <f>'2018-19 Upper Res'!H22</f>
        <v>139.46</v>
      </c>
      <c r="I23" s="48">
        <f>'2018-19 Upper Res'!L22</f>
        <v>149.18000000000004</v>
      </c>
      <c r="J23" s="50">
        <f t="shared" si="1"/>
        <v>2162.7400000000002</v>
      </c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5"/>
      <c r="X23" s="55"/>
      <c r="Y23" s="56"/>
      <c r="Z23" s="56"/>
      <c r="AA23" s="56"/>
      <c r="AB23" s="56"/>
      <c r="AC23" s="56"/>
      <c r="AD23" s="56"/>
      <c r="AE23" s="56"/>
    </row>
    <row r="24" spans="1:31" x14ac:dyDescent="0.2">
      <c r="A24" s="47" t="s">
        <v>41</v>
      </c>
      <c r="B24" s="48">
        <f>'2018-19 Lower Res'!D23</f>
        <v>1149.5899999999999</v>
      </c>
      <c r="C24" s="57">
        <f>'2018-19 Lower Res'!H23</f>
        <v>143.52000000000001</v>
      </c>
      <c r="D24" s="48">
        <f>'2018-19 Lower Res'!L23</f>
        <v>155.61000000000004</v>
      </c>
      <c r="E24" s="50">
        <f t="shared" si="0"/>
        <v>1448.72</v>
      </c>
      <c r="F24" s="51"/>
      <c r="G24" s="48">
        <f>'2018-19 Upper Res'!D23</f>
        <v>1874.1000000000004</v>
      </c>
      <c r="H24" s="57">
        <f>'2018-19 Upper Res'!H23</f>
        <v>143.52000000000001</v>
      </c>
      <c r="I24" s="48">
        <f>'2018-19 Upper Res'!L23</f>
        <v>155.61000000000004</v>
      </c>
      <c r="J24" s="50">
        <f t="shared" si="1"/>
        <v>2173.2300000000005</v>
      </c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5"/>
      <c r="Y24" s="56"/>
      <c r="Z24" s="56"/>
      <c r="AA24" s="56"/>
      <c r="AB24" s="56"/>
      <c r="AC24" s="56"/>
      <c r="AD24" s="56"/>
      <c r="AE24" s="56"/>
    </row>
    <row r="25" spans="1:31" x14ac:dyDescent="0.2">
      <c r="A25" s="58" t="s">
        <v>42</v>
      </c>
      <c r="B25" s="59">
        <f>'2018-19 Lower Res'!D24</f>
        <v>1192.3599999999999</v>
      </c>
      <c r="C25" s="60">
        <f>'2018-19 Lower Res'!H24</f>
        <v>147.58000000000001</v>
      </c>
      <c r="D25" s="59">
        <f>'2018-19 Lower Res'!L24</f>
        <v>162.04000000000005</v>
      </c>
      <c r="E25" s="61">
        <f t="shared" si="0"/>
        <v>1501.9799999999998</v>
      </c>
      <c r="F25" s="62"/>
      <c r="G25" s="59">
        <f>'2018-19 Upper Res'!D24</f>
        <v>1874.1000000000004</v>
      </c>
      <c r="H25" s="60">
        <f>'2018-19 Upper Res'!H24</f>
        <v>147.58000000000001</v>
      </c>
      <c r="I25" s="59">
        <f>'2018-19 Upper Res'!L24</f>
        <v>162.04000000000005</v>
      </c>
      <c r="J25" s="61">
        <f t="shared" si="1"/>
        <v>2183.7200000000003</v>
      </c>
      <c r="K25" s="53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5"/>
      <c r="W25" s="55"/>
      <c r="X25" s="55"/>
      <c r="Y25" s="56"/>
      <c r="Z25" s="56"/>
      <c r="AA25" s="56"/>
      <c r="AB25" s="56"/>
      <c r="AC25" s="56"/>
      <c r="AD25" s="56"/>
      <c r="AE25" s="56"/>
    </row>
    <row r="26" spans="1:31" x14ac:dyDescent="0.2">
      <c r="A26" s="47" t="s">
        <v>43</v>
      </c>
      <c r="B26" s="48">
        <f>'2018-19 Lower Res'!D25</f>
        <v>1288.8899999999999</v>
      </c>
      <c r="C26" s="57">
        <f>'2018-19 Lower Res'!H25</f>
        <v>147.58000000000001</v>
      </c>
      <c r="D26" s="48">
        <f>'2018-19 Lower Res'!L25</f>
        <v>162.04000000000005</v>
      </c>
      <c r="E26" s="50">
        <f t="shared" si="0"/>
        <v>1598.5099999999998</v>
      </c>
      <c r="F26" s="51"/>
      <c r="G26" s="48">
        <f>'2018-19 Upper Res'!D25</f>
        <v>2073.0200000000004</v>
      </c>
      <c r="H26" s="57">
        <f>'2018-19 Upper Res'!H25</f>
        <v>147.58000000000001</v>
      </c>
      <c r="I26" s="48">
        <f>'2018-19 Upper Res'!L25</f>
        <v>162.04000000000005</v>
      </c>
      <c r="J26" s="50">
        <f t="shared" si="1"/>
        <v>2382.6400000000003</v>
      </c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5"/>
      <c r="W26" s="55"/>
      <c r="X26" s="55"/>
      <c r="Y26" s="56"/>
      <c r="Z26" s="56"/>
      <c r="AA26" s="56"/>
      <c r="AB26" s="56"/>
      <c r="AC26" s="56"/>
      <c r="AD26" s="56"/>
      <c r="AE26" s="56"/>
    </row>
    <row r="27" spans="1:31" x14ac:dyDescent="0.2">
      <c r="A27" s="47" t="s">
        <v>44</v>
      </c>
      <c r="B27" s="48">
        <f>'2018-19 Lower Res'!D26</f>
        <v>1385.4199999999998</v>
      </c>
      <c r="C27" s="57">
        <f>'2018-19 Lower Res'!H26</f>
        <v>147.58000000000001</v>
      </c>
      <c r="D27" s="48">
        <f>'2018-19 Lower Res'!L26</f>
        <v>162.04000000000005</v>
      </c>
      <c r="E27" s="50">
        <f t="shared" si="0"/>
        <v>1695.0399999999997</v>
      </c>
      <c r="F27" s="51"/>
      <c r="G27" s="48">
        <f>'2018-19 Upper Res'!D26</f>
        <v>2271.9400000000005</v>
      </c>
      <c r="H27" s="57">
        <f>'2018-19 Upper Res'!H26</f>
        <v>147.58000000000001</v>
      </c>
      <c r="I27" s="48">
        <f>'2018-19 Upper Res'!L26</f>
        <v>162.04000000000005</v>
      </c>
      <c r="J27" s="50">
        <f t="shared" si="1"/>
        <v>2581.5600000000004</v>
      </c>
      <c r="K27" s="53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5"/>
      <c r="X27" s="55"/>
      <c r="Y27" s="56"/>
      <c r="Z27" s="56"/>
      <c r="AA27" s="56"/>
      <c r="AB27" s="56"/>
      <c r="AC27" s="56"/>
      <c r="AD27" s="56"/>
      <c r="AE27" s="56"/>
    </row>
    <row r="28" spans="1:31" x14ac:dyDescent="0.2">
      <c r="A28" s="47" t="s">
        <v>45</v>
      </c>
      <c r="B28" s="48">
        <f>'2018-19 Lower Res'!D27</f>
        <v>1481.9499999999998</v>
      </c>
      <c r="C28" s="57">
        <f>'2018-19 Lower Res'!H27</f>
        <v>147.58000000000001</v>
      </c>
      <c r="D28" s="48">
        <f>'2018-19 Lower Res'!L27</f>
        <v>162.04000000000005</v>
      </c>
      <c r="E28" s="50">
        <f t="shared" si="0"/>
        <v>1791.5699999999997</v>
      </c>
      <c r="F28" s="51"/>
      <c r="G28" s="48">
        <f>'2018-19 Upper Res'!D27</f>
        <v>2470.8600000000006</v>
      </c>
      <c r="H28" s="57">
        <f>'2018-19 Upper Res'!H27</f>
        <v>147.58000000000001</v>
      </c>
      <c r="I28" s="48">
        <f>'2018-19 Upper Res'!L27</f>
        <v>162.04000000000005</v>
      </c>
      <c r="J28" s="50">
        <f t="shared" si="1"/>
        <v>2780.4800000000005</v>
      </c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55"/>
      <c r="W28" s="55"/>
      <c r="X28" s="55"/>
      <c r="Y28" s="56"/>
      <c r="Z28" s="56"/>
      <c r="AA28" s="56"/>
      <c r="AB28" s="56"/>
      <c r="AC28" s="56"/>
      <c r="AD28" s="56"/>
      <c r="AE28" s="56"/>
    </row>
    <row r="29" spans="1:31" x14ac:dyDescent="0.2">
      <c r="A29" s="47" t="s">
        <v>46</v>
      </c>
      <c r="B29" s="48">
        <f>'2018-19 Lower Res'!D28</f>
        <v>1578.4799999999998</v>
      </c>
      <c r="C29" s="57">
        <f>'2018-19 Lower Res'!H28</f>
        <v>147.58000000000001</v>
      </c>
      <c r="D29" s="48">
        <f>'2018-19 Lower Res'!L28</f>
        <v>162.04000000000005</v>
      </c>
      <c r="E29" s="50">
        <f t="shared" si="0"/>
        <v>1888.0999999999997</v>
      </c>
      <c r="F29" s="51"/>
      <c r="G29" s="48">
        <f>'2018-19 Upper Res'!D28</f>
        <v>2669.7800000000007</v>
      </c>
      <c r="H29" s="57">
        <f>'2018-19 Upper Res'!H28</f>
        <v>147.58000000000001</v>
      </c>
      <c r="I29" s="48">
        <f>'2018-19 Upper Res'!L28</f>
        <v>162.04000000000005</v>
      </c>
      <c r="J29" s="50">
        <f t="shared" si="1"/>
        <v>2979.4000000000005</v>
      </c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5"/>
      <c r="X29" s="55"/>
      <c r="Y29" s="56"/>
      <c r="Z29" s="56"/>
      <c r="AA29" s="56"/>
      <c r="AB29" s="56"/>
      <c r="AC29" s="56"/>
      <c r="AD29" s="56"/>
      <c r="AE29" s="56"/>
    </row>
    <row r="30" spans="1:31" x14ac:dyDescent="0.2">
      <c r="A30" s="47" t="s">
        <v>47</v>
      </c>
      <c r="B30" s="48">
        <f>'2018-19 Lower Res'!D29</f>
        <v>1675.0099999999998</v>
      </c>
      <c r="C30" s="57">
        <f>'2018-19 Lower Res'!H29</f>
        <v>147.58000000000001</v>
      </c>
      <c r="D30" s="48">
        <f>'2018-19 Lower Res'!L29</f>
        <v>162.04000000000005</v>
      </c>
      <c r="E30" s="50">
        <f t="shared" si="0"/>
        <v>1984.6299999999997</v>
      </c>
      <c r="F30" s="51"/>
      <c r="G30" s="48">
        <f>'2018-19 Upper Res'!D29</f>
        <v>2868.7000000000007</v>
      </c>
      <c r="H30" s="57">
        <f>'2018-19 Upper Res'!H29</f>
        <v>147.58000000000001</v>
      </c>
      <c r="I30" s="48">
        <f>'2018-19 Upper Res'!L29</f>
        <v>162.04000000000005</v>
      </c>
      <c r="J30" s="50">
        <f t="shared" si="1"/>
        <v>3178.3200000000006</v>
      </c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5"/>
      <c r="X30" s="55"/>
      <c r="Y30" s="56"/>
      <c r="Z30" s="56"/>
      <c r="AA30" s="56"/>
      <c r="AB30" s="56"/>
      <c r="AC30" s="56"/>
      <c r="AD30" s="56"/>
      <c r="AE30" s="56"/>
    </row>
    <row r="31" spans="1:31" x14ac:dyDescent="0.2">
      <c r="A31" s="47" t="s">
        <v>48</v>
      </c>
      <c r="B31" s="48">
        <f>'2018-19 Lower Res'!D30</f>
        <v>1771.5399999999997</v>
      </c>
      <c r="C31" s="57">
        <f>'2018-19 Lower Res'!H30</f>
        <v>147.58000000000001</v>
      </c>
      <c r="D31" s="48">
        <f>'2018-19 Lower Res'!L30</f>
        <v>162.04000000000005</v>
      </c>
      <c r="E31" s="50">
        <f t="shared" si="0"/>
        <v>2081.16</v>
      </c>
      <c r="F31" s="51"/>
      <c r="G31" s="48">
        <f>'2018-19 Upper Res'!D30</f>
        <v>3067.6200000000008</v>
      </c>
      <c r="H31" s="57">
        <f>'2018-19 Upper Res'!H30</f>
        <v>147.58000000000001</v>
      </c>
      <c r="I31" s="48">
        <f>'2018-19 Upper Res'!L30</f>
        <v>162.04000000000005</v>
      </c>
      <c r="J31" s="50">
        <f t="shared" si="1"/>
        <v>3377.2400000000007</v>
      </c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5"/>
      <c r="W31" s="55"/>
      <c r="X31" s="55"/>
      <c r="Y31" s="56"/>
      <c r="Z31" s="56"/>
      <c r="AA31" s="56"/>
      <c r="AB31" s="56"/>
      <c r="AC31" s="56"/>
      <c r="AD31" s="56"/>
      <c r="AE31" s="56"/>
    </row>
    <row r="32" spans="1:31" x14ac:dyDescent="0.2">
      <c r="A32" s="47" t="s">
        <v>49</v>
      </c>
      <c r="B32" s="48">
        <f>'2018-19 Lower Res'!D31</f>
        <v>1868.0699999999997</v>
      </c>
      <c r="C32" s="57">
        <f>'2018-19 Lower Res'!H31</f>
        <v>147.58000000000001</v>
      </c>
      <c r="D32" s="48">
        <f>'2018-19 Lower Res'!L31</f>
        <v>162.04000000000005</v>
      </c>
      <c r="E32" s="63">
        <f t="shared" si="0"/>
        <v>2177.6899999999996</v>
      </c>
      <c r="F32" s="51"/>
      <c r="G32" s="48">
        <f>'2018-19 Upper Res'!D31</f>
        <v>3266.5400000000009</v>
      </c>
      <c r="H32" s="57">
        <f>'2018-19 Upper Res'!H31</f>
        <v>147.58000000000001</v>
      </c>
      <c r="I32" s="48">
        <f>'2018-19 Upper Res'!L31</f>
        <v>162.04000000000005</v>
      </c>
      <c r="J32" s="50">
        <f t="shared" si="1"/>
        <v>3576.1600000000008</v>
      </c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5"/>
      <c r="X32" s="55"/>
      <c r="Y32" s="56"/>
      <c r="Z32" s="56"/>
      <c r="AA32" s="56"/>
      <c r="AB32" s="56"/>
      <c r="AC32" s="56"/>
      <c r="AD32" s="56"/>
      <c r="AE32" s="56"/>
    </row>
    <row r="33" spans="1:14" x14ac:dyDescent="0.2">
      <c r="A33" s="64"/>
      <c r="B33" s="65"/>
      <c r="C33" s="66"/>
      <c r="D33" s="67"/>
      <c r="E33" s="67"/>
      <c r="G33" s="68"/>
      <c r="K33" s="53"/>
    </row>
    <row r="34" spans="1:14" ht="15" x14ac:dyDescent="0.35">
      <c r="A34" s="69"/>
      <c r="B34" s="65"/>
      <c r="C34" s="66"/>
      <c r="D34" s="67"/>
      <c r="E34" s="67"/>
      <c r="G34" s="68"/>
      <c r="K34" s="53"/>
    </row>
    <row r="35" spans="1:14" x14ac:dyDescent="0.2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53"/>
    </row>
    <row r="36" spans="1:14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53"/>
    </row>
    <row r="37" spans="1:14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</row>
    <row r="38" spans="1:14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</row>
    <row r="39" spans="1:14" s="74" customFormat="1" x14ac:dyDescent="0.2">
      <c r="A39" s="72"/>
      <c r="B39" s="73"/>
      <c r="C39" s="73"/>
      <c r="D39" s="73"/>
      <c r="E39" s="73"/>
      <c r="F39" s="73"/>
      <c r="G39" s="73"/>
      <c r="H39" s="73"/>
      <c r="I39" s="73"/>
      <c r="J39" s="73"/>
      <c r="M39" s="75"/>
      <c r="N39" s="75"/>
    </row>
    <row r="40" spans="1:14" x14ac:dyDescent="0.2">
      <c r="A40" s="76"/>
      <c r="B40" s="71"/>
      <c r="C40" s="71"/>
      <c r="D40" s="71"/>
      <c r="E40" s="71"/>
      <c r="F40" s="71"/>
      <c r="G40" s="71"/>
      <c r="H40" s="71"/>
      <c r="I40" s="71"/>
      <c r="J40" s="71"/>
    </row>
    <row r="41" spans="1:14" x14ac:dyDescent="0.2">
      <c r="A41" s="76"/>
      <c r="B41" s="71"/>
      <c r="C41" s="71"/>
      <c r="D41" s="71"/>
      <c r="E41" s="71"/>
      <c r="F41" s="71"/>
      <c r="G41" s="71"/>
      <c r="H41" s="71"/>
      <c r="I41" s="71"/>
      <c r="J41" s="71"/>
    </row>
    <row r="42" spans="1:14" x14ac:dyDescent="0.2">
      <c r="A42" s="77"/>
      <c r="B42" s="71"/>
      <c r="C42" s="71"/>
      <c r="D42" s="71"/>
      <c r="E42" s="71"/>
      <c r="F42" s="71"/>
      <c r="G42" s="71"/>
      <c r="H42" s="71"/>
      <c r="I42" s="71"/>
      <c r="J42" s="71"/>
    </row>
    <row r="43" spans="1:14" x14ac:dyDescent="0.2">
      <c r="A43" s="77"/>
      <c r="B43" s="71"/>
      <c r="C43" s="71"/>
      <c r="D43" s="71"/>
      <c r="E43" s="71"/>
      <c r="F43" s="71"/>
      <c r="G43" s="71"/>
      <c r="H43" s="71"/>
      <c r="I43" s="71"/>
      <c r="J43" s="71"/>
    </row>
    <row r="44" spans="1:14" x14ac:dyDescent="0.2">
      <c r="A44" s="77"/>
      <c r="B44" s="71"/>
      <c r="C44" s="71"/>
      <c r="D44" s="71"/>
      <c r="E44" s="71"/>
      <c r="F44" s="71"/>
      <c r="G44" s="71"/>
      <c r="H44" s="71"/>
      <c r="I44" s="71"/>
      <c r="J44" s="71"/>
    </row>
    <row r="45" spans="1:14" x14ac:dyDescent="0.2">
      <c r="A45" s="78"/>
      <c r="B45" s="79"/>
      <c r="C45" s="71"/>
      <c r="D45" s="71"/>
      <c r="E45" s="71"/>
      <c r="F45" s="71"/>
      <c r="G45" s="71"/>
      <c r="H45" s="71"/>
      <c r="I45" s="71"/>
      <c r="J45" s="71"/>
    </row>
    <row r="46" spans="1:14" x14ac:dyDescent="0.2">
      <c r="A46" s="78"/>
      <c r="B46" s="79"/>
      <c r="C46" s="71"/>
      <c r="D46" s="71"/>
      <c r="E46" s="71"/>
      <c r="F46" s="71"/>
      <c r="G46" s="71"/>
      <c r="H46" s="71"/>
      <c r="I46" s="71"/>
      <c r="J46" s="71"/>
    </row>
    <row r="47" spans="1:14" x14ac:dyDescent="0.2">
      <c r="A47" s="78"/>
      <c r="B47" s="79"/>
      <c r="C47" s="71"/>
      <c r="D47" s="71"/>
      <c r="E47" s="71"/>
      <c r="F47" s="71"/>
      <c r="G47" s="71"/>
      <c r="H47" s="71"/>
      <c r="I47" s="71"/>
      <c r="J47" s="71"/>
    </row>
    <row r="48" spans="1:14" x14ac:dyDescent="0.2">
      <c r="A48" s="78"/>
      <c r="B48" s="79"/>
      <c r="C48" s="71"/>
      <c r="D48" s="71"/>
      <c r="E48" s="71"/>
      <c r="F48" s="71"/>
      <c r="G48" s="71"/>
      <c r="H48" s="71"/>
      <c r="I48" s="71"/>
      <c r="J48" s="71"/>
    </row>
    <row r="49" spans="1:14" x14ac:dyDescent="0.2">
      <c r="A49" s="78"/>
      <c r="B49" s="79"/>
      <c r="C49" s="71"/>
      <c r="D49" s="71"/>
      <c r="E49" s="71"/>
      <c r="F49" s="71"/>
      <c r="G49" s="71"/>
      <c r="H49" s="71"/>
      <c r="I49" s="71"/>
      <c r="J49" s="71"/>
      <c r="M49" s="40"/>
      <c r="N49" s="40"/>
    </row>
    <row r="50" spans="1:14" x14ac:dyDescent="0.2">
      <c r="A50" s="78"/>
      <c r="B50" s="79"/>
      <c r="C50" s="71"/>
      <c r="D50" s="71"/>
      <c r="E50" s="71"/>
      <c r="F50" s="71"/>
      <c r="G50" s="71"/>
      <c r="H50" s="71"/>
      <c r="I50" s="71"/>
      <c r="J50" s="71"/>
      <c r="M50" s="40"/>
      <c r="N50" s="40"/>
    </row>
    <row r="51" spans="1:14" x14ac:dyDescent="0.2">
      <c r="A51" s="78"/>
      <c r="B51" s="79"/>
      <c r="C51" s="71"/>
      <c r="D51" s="71"/>
      <c r="E51" s="71"/>
      <c r="F51" s="71"/>
      <c r="G51" s="71"/>
      <c r="H51" s="71"/>
      <c r="I51" s="71"/>
      <c r="J51" s="71"/>
      <c r="M51" s="40"/>
      <c r="N51" s="40"/>
    </row>
    <row r="52" spans="1:14" x14ac:dyDescent="0.2">
      <c r="A52" s="78"/>
      <c r="B52" s="79"/>
      <c r="C52" s="71"/>
      <c r="D52" s="71"/>
      <c r="E52" s="71"/>
      <c r="F52" s="71"/>
      <c r="G52" s="71"/>
      <c r="H52" s="71"/>
      <c r="I52" s="71"/>
      <c r="J52" s="71"/>
      <c r="M52" s="40"/>
      <c r="N52" s="40"/>
    </row>
    <row r="53" spans="1:14" x14ac:dyDescent="0.2">
      <c r="A53" s="78"/>
      <c r="B53" s="79"/>
      <c r="C53" s="71"/>
      <c r="D53" s="71"/>
      <c r="E53" s="71"/>
      <c r="F53" s="71"/>
      <c r="G53" s="71"/>
      <c r="H53" s="71"/>
      <c r="I53" s="71"/>
      <c r="J53" s="71"/>
      <c r="M53" s="40"/>
      <c r="N53" s="40"/>
    </row>
    <row r="54" spans="1:14" x14ac:dyDescent="0.2">
      <c r="A54" s="78"/>
      <c r="B54" s="79"/>
      <c r="C54" s="71"/>
      <c r="D54" s="71"/>
      <c r="E54" s="71"/>
      <c r="F54" s="71"/>
      <c r="G54" s="71"/>
      <c r="H54" s="71"/>
      <c r="I54" s="71"/>
      <c r="J54" s="71"/>
      <c r="M54" s="40"/>
      <c r="N54" s="40"/>
    </row>
    <row r="55" spans="1:14" x14ac:dyDescent="0.2">
      <c r="A55" s="78"/>
      <c r="B55" s="79"/>
      <c r="C55" s="71"/>
      <c r="D55" s="71"/>
      <c r="E55" s="71"/>
      <c r="F55" s="71"/>
      <c r="G55" s="71"/>
      <c r="H55" s="71"/>
      <c r="I55" s="71"/>
      <c r="J55" s="71"/>
      <c r="M55" s="40"/>
      <c r="N55" s="40"/>
    </row>
    <row r="56" spans="1:14" x14ac:dyDescent="0.2">
      <c r="A56" s="78"/>
      <c r="B56" s="79"/>
      <c r="C56" s="71"/>
      <c r="D56" s="71"/>
      <c r="E56" s="71"/>
      <c r="F56" s="71"/>
      <c r="G56" s="71"/>
      <c r="H56" s="71"/>
      <c r="I56" s="71"/>
      <c r="J56" s="71"/>
      <c r="M56" s="40"/>
      <c r="N56" s="40"/>
    </row>
    <row r="57" spans="1:14" x14ac:dyDescent="0.2">
      <c r="A57" s="78"/>
      <c r="B57" s="79"/>
      <c r="C57" s="71"/>
      <c r="D57" s="71"/>
      <c r="E57" s="71"/>
      <c r="F57" s="71"/>
      <c r="G57" s="71"/>
      <c r="H57" s="71"/>
      <c r="I57" s="71"/>
      <c r="J57" s="71"/>
      <c r="M57" s="40"/>
      <c r="N57" s="40"/>
    </row>
    <row r="58" spans="1:14" x14ac:dyDescent="0.2">
      <c r="A58" s="78"/>
      <c r="B58" s="79"/>
      <c r="C58" s="71"/>
      <c r="D58" s="71"/>
      <c r="E58" s="71"/>
      <c r="F58" s="71"/>
      <c r="G58" s="71"/>
      <c r="H58" s="71"/>
      <c r="I58" s="71"/>
      <c r="J58" s="71"/>
      <c r="M58" s="40"/>
      <c r="N58" s="40"/>
    </row>
    <row r="59" spans="1:14" x14ac:dyDescent="0.2">
      <c r="A59" s="78"/>
      <c r="B59" s="79"/>
      <c r="C59" s="71"/>
      <c r="D59" s="71"/>
      <c r="E59" s="71"/>
      <c r="F59" s="71"/>
      <c r="G59" s="71"/>
      <c r="H59" s="71"/>
      <c r="I59" s="71"/>
      <c r="J59" s="71"/>
      <c r="M59" s="40"/>
      <c r="N59" s="40"/>
    </row>
    <row r="60" spans="1:14" x14ac:dyDescent="0.2">
      <c r="A60" s="78"/>
      <c r="B60" s="79"/>
      <c r="C60" s="71"/>
      <c r="D60" s="71"/>
      <c r="E60" s="71"/>
      <c r="F60" s="71"/>
      <c r="G60" s="71"/>
      <c r="H60" s="71"/>
      <c r="I60" s="71"/>
      <c r="J60" s="71"/>
      <c r="M60" s="40"/>
      <c r="N60" s="40"/>
    </row>
    <row r="61" spans="1:14" x14ac:dyDescent="0.2">
      <c r="A61" s="78"/>
      <c r="B61" s="79"/>
      <c r="C61" s="71"/>
      <c r="D61" s="71"/>
      <c r="E61" s="71"/>
      <c r="F61" s="71"/>
      <c r="G61" s="71"/>
      <c r="H61" s="71"/>
      <c r="I61" s="71"/>
      <c r="J61" s="71"/>
      <c r="M61" s="40"/>
      <c r="N61" s="40"/>
    </row>
    <row r="62" spans="1:14" x14ac:dyDescent="0.2">
      <c r="A62" s="78"/>
      <c r="B62" s="79"/>
      <c r="C62" s="80"/>
      <c r="D62" s="80"/>
      <c r="E62" s="80"/>
      <c r="F62" s="81"/>
      <c r="G62" s="71"/>
      <c r="H62" s="71"/>
      <c r="I62" s="71"/>
      <c r="M62" s="40"/>
      <c r="N62" s="40"/>
    </row>
    <row r="63" spans="1:14" x14ac:dyDescent="0.2">
      <c r="A63" s="78"/>
      <c r="B63" s="79"/>
      <c r="C63" s="80"/>
      <c r="D63" s="80"/>
      <c r="E63" s="80"/>
      <c r="F63" s="81"/>
      <c r="G63" s="71"/>
      <c r="H63" s="71"/>
      <c r="I63" s="71"/>
      <c r="M63" s="40"/>
      <c r="N63" s="40"/>
    </row>
    <row r="64" spans="1:14" x14ac:dyDescent="0.2">
      <c r="A64" s="78"/>
      <c r="B64" s="79"/>
      <c r="C64" s="80"/>
      <c r="D64" s="80"/>
      <c r="E64" s="80"/>
      <c r="F64" s="81"/>
      <c r="G64" s="71"/>
      <c r="H64" s="71"/>
      <c r="I64" s="71"/>
      <c r="M64" s="40"/>
      <c r="N64" s="40"/>
    </row>
    <row r="65" spans="1:14" x14ac:dyDescent="0.2">
      <c r="A65" s="78"/>
      <c r="B65" s="79"/>
      <c r="C65" s="80"/>
      <c r="D65" s="80"/>
      <c r="E65" s="80"/>
      <c r="F65" s="81"/>
      <c r="G65" s="71"/>
      <c r="H65" s="71"/>
      <c r="I65" s="71"/>
      <c r="M65" s="40"/>
      <c r="N65" s="40"/>
    </row>
    <row r="66" spans="1:14" x14ac:dyDescent="0.2">
      <c r="A66" s="78"/>
      <c r="B66" s="79"/>
      <c r="C66" s="80"/>
      <c r="D66" s="80"/>
      <c r="E66" s="80"/>
      <c r="F66" s="81"/>
      <c r="G66" s="71"/>
      <c r="H66" s="71"/>
      <c r="I66" s="71"/>
      <c r="M66" s="40"/>
      <c r="N66" s="40"/>
    </row>
    <row r="67" spans="1:14" x14ac:dyDescent="0.2">
      <c r="A67" s="78"/>
      <c r="B67" s="79"/>
      <c r="C67" s="66"/>
      <c r="D67" s="66"/>
      <c r="E67" s="66"/>
      <c r="F67" s="82"/>
      <c r="G67" s="71"/>
      <c r="H67" s="71"/>
      <c r="I67" s="71"/>
      <c r="M67" s="40"/>
      <c r="N67" s="40"/>
    </row>
    <row r="68" spans="1:14" x14ac:dyDescent="0.2">
      <c r="A68" s="78"/>
      <c r="B68" s="79"/>
      <c r="C68" s="83"/>
      <c r="D68" s="80"/>
      <c r="E68" s="82"/>
      <c r="F68" s="82"/>
      <c r="G68" s="71"/>
      <c r="H68" s="71"/>
      <c r="I68" s="71"/>
      <c r="M68" s="40"/>
      <c r="N68" s="40"/>
    </row>
    <row r="69" spans="1:14" x14ac:dyDescent="0.2">
      <c r="A69" s="78"/>
      <c r="B69" s="79"/>
      <c r="C69" s="82"/>
      <c r="D69" s="82"/>
      <c r="E69" s="82"/>
      <c r="F69" s="82"/>
      <c r="G69" s="71"/>
      <c r="H69" s="71"/>
      <c r="I69" s="71"/>
      <c r="M69" s="40"/>
      <c r="N69" s="40"/>
    </row>
    <row r="70" spans="1:14" x14ac:dyDescent="0.2">
      <c r="A70" s="84"/>
      <c r="B70" s="82"/>
      <c r="C70" s="82"/>
      <c r="D70" s="82"/>
      <c r="E70" s="82"/>
      <c r="F70" s="82"/>
      <c r="G70" s="71"/>
      <c r="H70" s="71"/>
      <c r="I70" s="71"/>
      <c r="M70" s="40"/>
      <c r="N70" s="40"/>
    </row>
    <row r="71" spans="1:14" ht="15.75" x14ac:dyDescent="0.25">
      <c r="A71" s="84"/>
      <c r="B71" s="85"/>
      <c r="C71" s="82"/>
      <c r="D71" s="82"/>
      <c r="E71" s="82"/>
      <c r="F71" s="82"/>
      <c r="M71" s="40"/>
      <c r="N71" s="40"/>
    </row>
    <row r="72" spans="1:14" x14ac:dyDescent="0.2">
      <c r="A72" s="84"/>
      <c r="B72" s="82"/>
      <c r="C72" s="86"/>
      <c r="D72" s="86"/>
      <c r="E72" s="82"/>
      <c r="F72" s="82"/>
      <c r="M72" s="40"/>
      <c r="N72" s="40"/>
    </row>
    <row r="73" spans="1:14" x14ac:dyDescent="0.2">
      <c r="A73" s="84"/>
      <c r="B73" s="82"/>
      <c r="C73" s="87"/>
      <c r="D73" s="87"/>
      <c r="E73" s="82"/>
      <c r="F73" s="82"/>
      <c r="M73" s="40"/>
      <c r="N73" s="40"/>
    </row>
    <row r="74" spans="1:14" x14ac:dyDescent="0.2">
      <c r="A74" s="84"/>
      <c r="B74" s="82"/>
      <c r="C74" s="88"/>
      <c r="D74" s="88"/>
      <c r="E74" s="82"/>
      <c r="F74" s="82"/>
      <c r="M74" s="40"/>
      <c r="N74" s="40"/>
    </row>
    <row r="75" spans="1:14" x14ac:dyDescent="0.2">
      <c r="A75" s="84"/>
      <c r="B75" s="82"/>
      <c r="C75" s="88"/>
      <c r="D75" s="88"/>
      <c r="E75" s="82"/>
      <c r="F75" s="82"/>
      <c r="M75" s="40"/>
      <c r="N75" s="40"/>
    </row>
    <row r="76" spans="1:14" x14ac:dyDescent="0.2">
      <c r="A76" s="84"/>
      <c r="B76" s="82"/>
      <c r="C76" s="88"/>
      <c r="D76" s="88"/>
      <c r="E76" s="82"/>
      <c r="F76" s="82"/>
      <c r="M76" s="40"/>
      <c r="N76" s="40"/>
    </row>
    <row r="77" spans="1:14" x14ac:dyDescent="0.2">
      <c r="A77" s="84"/>
      <c r="B77" s="82"/>
      <c r="C77" s="82"/>
      <c r="D77" s="82"/>
      <c r="E77" s="82"/>
      <c r="F77" s="82"/>
      <c r="M77" s="40"/>
      <c r="N77" s="40"/>
    </row>
    <row r="78" spans="1:14" x14ac:dyDescent="0.2">
      <c r="A78" s="84"/>
      <c r="B78" s="82"/>
      <c r="C78" s="82"/>
      <c r="D78" s="82"/>
      <c r="E78" s="82"/>
      <c r="F78" s="82"/>
      <c r="M78" s="40"/>
      <c r="N78" s="40"/>
    </row>
    <row r="79" spans="1:14" x14ac:dyDescent="0.2">
      <c r="M79" s="40"/>
      <c r="N79" s="40"/>
    </row>
  </sheetData>
  <mergeCells count="8">
    <mergeCell ref="B6:E6"/>
    <mergeCell ref="G6:J6"/>
    <mergeCell ref="A1:J1"/>
    <mergeCell ref="A2:J2"/>
    <mergeCell ref="A3:J3"/>
    <mergeCell ref="A4:J4"/>
    <mergeCell ref="A5:E5"/>
    <mergeCell ref="G5:J5"/>
  </mergeCells>
  <printOptions horizontalCentered="1"/>
  <pageMargins left="0.25" right="0.17" top="0.64" bottom="0.5" header="0.25" footer="0.5"/>
  <pageSetup scale="92" orientation="landscape" r:id="rId1"/>
  <headerFooter alignWithMargins="0">
    <oddHeader xml:space="preserve">&amp;C&amp;14DRAFT&amp;10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79"/>
  <sheetViews>
    <sheetView topLeftCell="A13" zoomScale="115" zoomScaleNormal="115" workbookViewId="0">
      <selection activeCell="B22" sqref="B22"/>
    </sheetView>
  </sheetViews>
  <sheetFormatPr defaultColWidth="9.28515625" defaultRowHeight="12.75" x14ac:dyDescent="0.2"/>
  <cols>
    <col min="1" max="1" width="8" style="42" bestFit="1" customWidth="1"/>
    <col min="2" max="5" width="12.28515625" style="40" customWidth="1"/>
    <col min="6" max="6" width="3.42578125" style="40" customWidth="1"/>
    <col min="7" max="10" width="12.28515625" style="40" customWidth="1"/>
    <col min="11" max="11" width="9.28515625" style="40"/>
    <col min="12" max="12" width="10.5703125" style="40" customWidth="1"/>
    <col min="13" max="13" width="10.7109375" style="41" bestFit="1" customWidth="1"/>
    <col min="14" max="14" width="12.7109375" style="41" bestFit="1" customWidth="1"/>
    <col min="15" max="16384" width="9.28515625" style="40"/>
  </cols>
  <sheetData>
    <row r="1" spans="1:31" ht="18.75" x14ac:dyDescent="0.3">
      <c r="A1" s="161" t="s">
        <v>16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31" ht="15.75" x14ac:dyDescent="0.25">
      <c r="A2" s="162" t="s">
        <v>84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31" ht="15.75" x14ac:dyDescent="0.25">
      <c r="A3" s="162" t="s">
        <v>17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31" ht="15.75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31" x14ac:dyDescent="0.2">
      <c r="A5" s="163"/>
      <c r="B5" s="163"/>
      <c r="C5" s="163"/>
      <c r="D5" s="163"/>
      <c r="E5" s="163"/>
      <c r="G5" s="164"/>
      <c r="H5" s="164"/>
      <c r="I5" s="164"/>
      <c r="J5" s="164"/>
    </row>
    <row r="6" spans="1:31" x14ac:dyDescent="0.2">
      <c r="B6" s="158" t="s">
        <v>18</v>
      </c>
      <c r="C6" s="159"/>
      <c r="D6" s="159"/>
      <c r="E6" s="160"/>
      <c r="G6" s="158" t="s">
        <v>19</v>
      </c>
      <c r="H6" s="159"/>
      <c r="I6" s="159"/>
      <c r="J6" s="160"/>
      <c r="M6" s="40"/>
      <c r="N6" s="40"/>
    </row>
    <row r="7" spans="1:31" ht="25.5" x14ac:dyDescent="0.2">
      <c r="A7" s="43" t="s">
        <v>20</v>
      </c>
      <c r="B7" s="44" t="s">
        <v>21</v>
      </c>
      <c r="C7" s="44" t="s">
        <v>22</v>
      </c>
      <c r="D7" s="44" t="s">
        <v>23</v>
      </c>
      <c r="E7" s="44" t="s">
        <v>24</v>
      </c>
      <c r="F7" s="45"/>
      <c r="G7" s="44" t="s">
        <v>21</v>
      </c>
      <c r="H7" s="44" t="s">
        <v>22</v>
      </c>
      <c r="I7" s="44" t="s">
        <v>23</v>
      </c>
      <c r="J7" s="44" t="s">
        <v>24</v>
      </c>
      <c r="K7" s="153"/>
      <c r="L7" s="153"/>
      <c r="M7" s="40"/>
      <c r="N7" s="40"/>
    </row>
    <row r="8" spans="1:31" x14ac:dyDescent="0.2">
      <c r="A8" s="151" t="s">
        <v>25</v>
      </c>
      <c r="B8" s="48">
        <f>'2018-19 Lower NonRes - $'!D7</f>
        <v>248.3</v>
      </c>
      <c r="C8" s="49">
        <f>'2018-19 Lower NonRes - $'!H7</f>
        <v>25.65</v>
      </c>
      <c r="D8" s="48">
        <f>'2018-19 Lower NonRes - $'!L7</f>
        <v>11.06</v>
      </c>
      <c r="E8" s="50">
        <f>B8+C8+D8</f>
        <v>285.01</v>
      </c>
      <c r="F8" s="51"/>
      <c r="G8" s="48">
        <f>'2018-19 Upper NonRes - $'!D7</f>
        <v>572.24</v>
      </c>
      <c r="H8" s="52">
        <f>'2018-19 Upper NonRes - $'!H7</f>
        <v>25.65</v>
      </c>
      <c r="I8" s="48">
        <f>'2018-19 Upper NonRes - $'!L7</f>
        <v>11.06</v>
      </c>
      <c r="J8" s="50">
        <f>G8+H8+I8</f>
        <v>608.94999999999993</v>
      </c>
      <c r="K8" s="53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  <c r="W8" s="55"/>
      <c r="X8" s="55"/>
      <c r="Y8" s="56"/>
      <c r="Z8" s="56"/>
      <c r="AA8" s="56"/>
      <c r="AB8" s="56"/>
      <c r="AC8" s="56"/>
      <c r="AD8" s="56"/>
      <c r="AE8" s="56"/>
    </row>
    <row r="9" spans="1:31" x14ac:dyDescent="0.2">
      <c r="A9" s="151" t="s">
        <v>26</v>
      </c>
      <c r="B9" s="48">
        <f>'2018-19 Lower NonRes - $'!D8</f>
        <v>496.6</v>
      </c>
      <c r="C9" s="57">
        <f>'2018-19 Lower NonRes - $'!H8</f>
        <v>51.3</v>
      </c>
      <c r="D9" s="48">
        <f>'2018-19 Lower NonRes - $'!L8</f>
        <v>22.12</v>
      </c>
      <c r="E9" s="50">
        <f t="shared" ref="E9:E32" si="0">B9+C9+D9</f>
        <v>570.02</v>
      </c>
      <c r="F9" s="51"/>
      <c r="G9" s="48">
        <f>'2018-19 Upper NonRes - $'!D8</f>
        <v>1144.48</v>
      </c>
      <c r="H9" s="57">
        <f>'2018-19 Upper NonRes - $'!H8</f>
        <v>51.3</v>
      </c>
      <c r="I9" s="48">
        <f>'2018-19 Upper NonRes - $'!L8</f>
        <v>22.12</v>
      </c>
      <c r="J9" s="50">
        <f t="shared" ref="J9:J32" si="1">G9+H9+I9</f>
        <v>1217.8999999999999</v>
      </c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  <c r="W9" s="55"/>
      <c r="X9" s="55"/>
      <c r="Y9" s="56"/>
      <c r="Z9" s="56"/>
      <c r="AA9" s="56"/>
      <c r="AB9" s="56"/>
      <c r="AC9" s="56"/>
      <c r="AD9" s="56"/>
      <c r="AE9" s="56"/>
    </row>
    <row r="10" spans="1:31" x14ac:dyDescent="0.2">
      <c r="A10" s="151" t="s">
        <v>27</v>
      </c>
      <c r="B10" s="48">
        <f>'2018-19 Lower NonRes - $'!D9</f>
        <v>744.90000000000009</v>
      </c>
      <c r="C10" s="57">
        <f>'2018-19 Lower NonRes - $'!H9</f>
        <v>76.949999999999989</v>
      </c>
      <c r="D10" s="48">
        <f>'2018-19 Lower NonRes - $'!L9</f>
        <v>33.18</v>
      </c>
      <c r="E10" s="50">
        <f t="shared" si="0"/>
        <v>855.03000000000009</v>
      </c>
      <c r="F10" s="51"/>
      <c r="G10" s="48">
        <f>'2018-19 Upper NonRes - $'!D9</f>
        <v>1716.72</v>
      </c>
      <c r="H10" s="57">
        <f>'2018-19 Upper NonRes - $'!H9</f>
        <v>76.949999999999989</v>
      </c>
      <c r="I10" s="48">
        <f>'2018-19 Upper NonRes - $'!L9</f>
        <v>33.18</v>
      </c>
      <c r="J10" s="50">
        <f t="shared" si="1"/>
        <v>1826.8500000000001</v>
      </c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  <c r="W10" s="55"/>
      <c r="X10" s="55"/>
      <c r="Y10" s="56"/>
      <c r="Z10" s="56"/>
      <c r="AA10" s="56"/>
      <c r="AB10" s="56"/>
      <c r="AC10" s="56"/>
      <c r="AD10" s="56"/>
      <c r="AE10" s="56"/>
    </row>
    <row r="11" spans="1:31" x14ac:dyDescent="0.2">
      <c r="A11" s="151" t="s">
        <v>28</v>
      </c>
      <c r="B11" s="48">
        <f>'2018-19 Lower NonRes - $'!D10</f>
        <v>993.2</v>
      </c>
      <c r="C11" s="57">
        <f>'2018-19 Lower NonRes - $'!H10</f>
        <v>102.6</v>
      </c>
      <c r="D11" s="48">
        <f>'2018-19 Lower NonRes - $'!L10</f>
        <v>44.24</v>
      </c>
      <c r="E11" s="50">
        <f t="shared" si="0"/>
        <v>1140.04</v>
      </c>
      <c r="F11" s="51"/>
      <c r="G11" s="48">
        <f>'2018-19 Upper NonRes - $'!D10</f>
        <v>2288.96</v>
      </c>
      <c r="H11" s="57">
        <f>'2018-19 Upper NonRes - $'!H10</f>
        <v>102.6</v>
      </c>
      <c r="I11" s="48">
        <f>'2018-19 Upper NonRes - $'!L10</f>
        <v>44.24</v>
      </c>
      <c r="J11" s="50">
        <f t="shared" si="1"/>
        <v>2435.7999999999997</v>
      </c>
      <c r="K11" s="53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  <c r="W11" s="55"/>
      <c r="X11" s="55"/>
      <c r="Y11" s="56"/>
      <c r="Z11" s="56"/>
      <c r="AA11" s="56"/>
      <c r="AB11" s="56"/>
      <c r="AC11" s="56"/>
      <c r="AD11" s="56"/>
      <c r="AE11" s="56"/>
    </row>
    <row r="12" spans="1:31" x14ac:dyDescent="0.2">
      <c r="A12" s="151" t="s">
        <v>29</v>
      </c>
      <c r="B12" s="48">
        <f>'2018-19 Lower NonRes - $'!D11</f>
        <v>1241.5</v>
      </c>
      <c r="C12" s="57">
        <f>'2018-19 Lower NonRes - $'!H11</f>
        <v>128.25</v>
      </c>
      <c r="D12" s="48">
        <f>'2018-19 Lower NonRes - $'!L11</f>
        <v>55.300000000000004</v>
      </c>
      <c r="E12" s="50">
        <f t="shared" si="0"/>
        <v>1425.05</v>
      </c>
      <c r="F12" s="51"/>
      <c r="G12" s="48">
        <f>'2018-19 Upper NonRes - $'!D11</f>
        <v>2861.2</v>
      </c>
      <c r="H12" s="57">
        <f>'2018-19 Upper NonRes - $'!H11</f>
        <v>128.25</v>
      </c>
      <c r="I12" s="48">
        <f>'2018-19 Upper NonRes - $'!L11</f>
        <v>55.300000000000004</v>
      </c>
      <c r="J12" s="50">
        <f t="shared" si="1"/>
        <v>3044.75</v>
      </c>
      <c r="K12" s="53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5"/>
      <c r="W12" s="55"/>
      <c r="X12" s="55"/>
      <c r="Y12" s="56"/>
      <c r="Z12" s="56"/>
      <c r="AA12" s="56"/>
      <c r="AB12" s="56"/>
      <c r="AC12" s="56"/>
      <c r="AD12" s="56"/>
      <c r="AE12" s="56"/>
    </row>
    <row r="13" spans="1:31" x14ac:dyDescent="0.2">
      <c r="A13" s="151" t="s">
        <v>30</v>
      </c>
      <c r="B13" s="48">
        <f>'2018-19 Lower NonRes - $'!D12</f>
        <v>1489.8</v>
      </c>
      <c r="C13" s="57">
        <f>'2018-19 Lower NonRes - $'!H12</f>
        <v>153.89999999999998</v>
      </c>
      <c r="D13" s="48">
        <f>'2018-19 Lower NonRes - $'!L12</f>
        <v>66.36</v>
      </c>
      <c r="E13" s="50">
        <f t="shared" si="0"/>
        <v>1710.0599999999997</v>
      </c>
      <c r="F13" s="51"/>
      <c r="G13" s="48">
        <f>'2018-19 Upper NonRes - $'!D12</f>
        <v>3433.4399999999996</v>
      </c>
      <c r="H13" s="57">
        <f>'2018-19 Upper NonRes - $'!H12</f>
        <v>153.89999999999998</v>
      </c>
      <c r="I13" s="48">
        <f>'2018-19 Upper NonRes - $'!L12</f>
        <v>66.36</v>
      </c>
      <c r="J13" s="50">
        <f t="shared" si="1"/>
        <v>3653.7</v>
      </c>
      <c r="K13" s="53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  <c r="W13" s="55"/>
      <c r="X13" s="55"/>
      <c r="Y13" s="56"/>
      <c r="Z13" s="56"/>
      <c r="AA13" s="56"/>
      <c r="AB13" s="56"/>
      <c r="AC13" s="56"/>
      <c r="AD13" s="56"/>
      <c r="AE13" s="56"/>
    </row>
    <row r="14" spans="1:31" x14ac:dyDescent="0.2">
      <c r="A14" s="151" t="s">
        <v>31</v>
      </c>
      <c r="B14" s="48">
        <f>'2018-19 Lower NonRes - $'!D13</f>
        <v>1738.1</v>
      </c>
      <c r="C14" s="57">
        <f>'2018-19 Lower NonRes - $'!H13</f>
        <v>179.54999999999998</v>
      </c>
      <c r="D14" s="48">
        <f>'2018-19 Lower NonRes - $'!L13</f>
        <v>77.42</v>
      </c>
      <c r="E14" s="50">
        <f t="shared" si="0"/>
        <v>1995.07</v>
      </c>
      <c r="F14" s="51"/>
      <c r="G14" s="48">
        <f>'2018-19 Upper NonRes - $'!D13</f>
        <v>4005.6799999999994</v>
      </c>
      <c r="H14" s="57">
        <f>'2018-19 Upper NonRes - $'!H13</f>
        <v>179.54999999999998</v>
      </c>
      <c r="I14" s="48">
        <f>'2018-19 Upper NonRes - $'!L13</f>
        <v>77.42</v>
      </c>
      <c r="J14" s="50">
        <f t="shared" si="1"/>
        <v>4262.6499999999996</v>
      </c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5"/>
      <c r="W14" s="55"/>
      <c r="X14" s="55"/>
      <c r="Y14" s="56"/>
      <c r="Z14" s="56"/>
      <c r="AA14" s="56"/>
      <c r="AB14" s="56"/>
      <c r="AC14" s="56"/>
      <c r="AD14" s="56"/>
      <c r="AE14" s="56"/>
    </row>
    <row r="15" spans="1:31" x14ac:dyDescent="0.2">
      <c r="A15" s="151" t="s">
        <v>32</v>
      </c>
      <c r="B15" s="48">
        <f>'2018-19 Lower NonRes - $'!D14</f>
        <v>1986.3999999999999</v>
      </c>
      <c r="C15" s="57">
        <f>'2018-19 Lower NonRes - $'!H14</f>
        <v>205.2</v>
      </c>
      <c r="D15" s="48">
        <f>'2018-19 Lower NonRes - $'!L14</f>
        <v>88.48</v>
      </c>
      <c r="E15" s="50">
        <f t="shared" si="0"/>
        <v>2280.08</v>
      </c>
      <c r="F15" s="51"/>
      <c r="G15" s="48">
        <f>'2018-19 Upper NonRes - $'!D14</f>
        <v>4577.9199999999992</v>
      </c>
      <c r="H15" s="57">
        <f>'2018-19 Upper NonRes - $'!H14</f>
        <v>205.2</v>
      </c>
      <c r="I15" s="48">
        <f>'2018-19 Upper NonRes - $'!L14</f>
        <v>88.48</v>
      </c>
      <c r="J15" s="50">
        <f t="shared" si="1"/>
        <v>4871.5999999999985</v>
      </c>
      <c r="K15" s="53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5"/>
      <c r="W15" s="55"/>
      <c r="X15" s="55"/>
      <c r="Y15" s="56"/>
      <c r="Z15" s="56"/>
      <c r="AA15" s="56"/>
      <c r="AB15" s="56"/>
      <c r="AC15" s="56"/>
      <c r="AD15" s="56"/>
      <c r="AE15" s="56"/>
    </row>
    <row r="16" spans="1:31" x14ac:dyDescent="0.2">
      <c r="A16" s="151" t="s">
        <v>33</v>
      </c>
      <c r="B16" s="48">
        <f>'2018-19 Lower NonRes - $'!D15</f>
        <v>2234.6999999999998</v>
      </c>
      <c r="C16" s="57">
        <f>'2018-19 Lower NonRes - $'!H15</f>
        <v>230.85</v>
      </c>
      <c r="D16" s="48">
        <f>'2018-19 Lower NonRes - $'!L15</f>
        <v>99.54</v>
      </c>
      <c r="E16" s="50">
        <f t="shared" si="0"/>
        <v>2565.0899999999997</v>
      </c>
      <c r="F16" s="51"/>
      <c r="G16" s="48">
        <f>'2018-19 Upper NonRes - $'!D15</f>
        <v>5150.1599999999989</v>
      </c>
      <c r="H16" s="57">
        <f>'2018-19 Upper NonRes - $'!H15</f>
        <v>230.85</v>
      </c>
      <c r="I16" s="48">
        <f>'2018-19 Upper NonRes - $'!L15</f>
        <v>99.54</v>
      </c>
      <c r="J16" s="50">
        <f t="shared" si="1"/>
        <v>5480.5499999999993</v>
      </c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5"/>
      <c r="W16" s="55"/>
      <c r="X16" s="55"/>
      <c r="Y16" s="56"/>
      <c r="Z16" s="56"/>
      <c r="AA16" s="56"/>
      <c r="AB16" s="56"/>
      <c r="AC16" s="56"/>
      <c r="AD16" s="56"/>
      <c r="AE16" s="56"/>
    </row>
    <row r="17" spans="1:31" x14ac:dyDescent="0.2">
      <c r="A17" s="149" t="s">
        <v>34</v>
      </c>
      <c r="B17" s="59">
        <f>'2018-19 Lower NonRes - $'!D16</f>
        <v>2483</v>
      </c>
      <c r="C17" s="60">
        <f>'2018-19 Lower NonRes - $'!H16</f>
        <v>256.5</v>
      </c>
      <c r="D17" s="59">
        <f>'2018-19 Lower NonRes - $'!L16</f>
        <v>110.60000000000001</v>
      </c>
      <c r="E17" s="61">
        <f t="shared" si="0"/>
        <v>2850.1</v>
      </c>
      <c r="F17" s="62"/>
      <c r="G17" s="59">
        <f>'2018-19 Upper NonRes - $'!D16</f>
        <v>5722.3999999999987</v>
      </c>
      <c r="H17" s="60">
        <f>'2018-19 Upper NonRes - $'!H16</f>
        <v>256.5</v>
      </c>
      <c r="I17" s="59">
        <f>'2018-19 Upper NonRes - $'!L16</f>
        <v>110.60000000000001</v>
      </c>
      <c r="J17" s="61">
        <f t="shared" si="1"/>
        <v>6089.4999999999991</v>
      </c>
      <c r="K17" s="53"/>
      <c r="L17" s="54"/>
      <c r="M17" s="54"/>
      <c r="N17" s="54"/>
      <c r="O17" s="54"/>
      <c r="P17" s="54"/>
      <c r="Q17" s="54"/>
      <c r="R17" s="54"/>
      <c r="S17" s="54"/>
      <c r="T17" s="54"/>
      <c r="U17" s="55"/>
      <c r="V17" s="55"/>
      <c r="W17" s="55"/>
      <c r="X17" s="55"/>
      <c r="Y17" s="56"/>
      <c r="Z17" s="56"/>
      <c r="AA17" s="56"/>
      <c r="AB17" s="56"/>
      <c r="AC17" s="56"/>
      <c r="AD17" s="56"/>
      <c r="AE17" s="56"/>
    </row>
    <row r="18" spans="1:31" x14ac:dyDescent="0.2">
      <c r="A18" s="151" t="s">
        <v>35</v>
      </c>
      <c r="B18" s="48">
        <f>'2018-19 Lower NonRes - $'!D17</f>
        <v>2532.25</v>
      </c>
      <c r="C18" s="57">
        <f>'2018-19 Lower NonRes - $'!H17</f>
        <v>261.3</v>
      </c>
      <c r="D18" s="48">
        <f>'2018-19 Lower NonRes - $'!L17</f>
        <v>117.03</v>
      </c>
      <c r="E18" s="50">
        <f t="shared" si="0"/>
        <v>2910.5800000000004</v>
      </c>
      <c r="F18" s="51"/>
      <c r="G18" s="48">
        <f>'2018-19 Upper NonRes - $'!D17</f>
        <v>5722.3999999999987</v>
      </c>
      <c r="H18" s="57">
        <f>'2018-19 Upper NonRes - $'!H17</f>
        <v>261.3</v>
      </c>
      <c r="I18" s="48">
        <f>'2018-19 Upper NonRes - $'!L17</f>
        <v>117.03</v>
      </c>
      <c r="J18" s="50">
        <f t="shared" si="1"/>
        <v>6100.7299999999987</v>
      </c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55"/>
      <c r="Y18" s="56"/>
      <c r="Z18" s="56"/>
      <c r="AA18" s="56"/>
      <c r="AB18" s="56"/>
      <c r="AC18" s="56"/>
      <c r="AD18" s="56"/>
      <c r="AE18" s="56"/>
    </row>
    <row r="19" spans="1:31" x14ac:dyDescent="0.2">
      <c r="A19" s="151" t="s">
        <v>36</v>
      </c>
      <c r="B19" s="48">
        <f>'2018-19 Lower NonRes - $'!D18</f>
        <v>2581.5</v>
      </c>
      <c r="C19" s="57">
        <f>'2018-19 Lower NonRes - $'!H18</f>
        <v>266.10000000000002</v>
      </c>
      <c r="D19" s="48">
        <f>'2018-19 Lower NonRes - $'!L18</f>
        <v>123.46000000000001</v>
      </c>
      <c r="E19" s="50">
        <f t="shared" si="0"/>
        <v>2971.06</v>
      </c>
      <c r="F19" s="51"/>
      <c r="G19" s="48">
        <f>'2018-19 Upper NonRes - $'!D18</f>
        <v>5722.3999999999987</v>
      </c>
      <c r="H19" s="57">
        <f>'2018-19 Upper NonRes - $'!H18</f>
        <v>266.10000000000002</v>
      </c>
      <c r="I19" s="48">
        <f>'2018-19 Upper NonRes - $'!L18</f>
        <v>123.46000000000001</v>
      </c>
      <c r="J19" s="50">
        <f t="shared" si="1"/>
        <v>6111.9599999999991</v>
      </c>
      <c r="K19" s="53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5"/>
      <c r="W19" s="55"/>
      <c r="X19" s="55"/>
      <c r="Y19" s="56"/>
      <c r="Z19" s="56"/>
      <c r="AA19" s="56"/>
      <c r="AB19" s="56"/>
      <c r="AC19" s="56"/>
      <c r="AD19" s="56"/>
      <c r="AE19" s="56"/>
    </row>
    <row r="20" spans="1:31" x14ac:dyDescent="0.2">
      <c r="A20" s="151" t="s">
        <v>37</v>
      </c>
      <c r="B20" s="48">
        <f>'2018-19 Lower NonRes - $'!D19</f>
        <v>2630.75</v>
      </c>
      <c r="C20" s="57">
        <f>'2018-19 Lower NonRes - $'!H19</f>
        <v>270.90000000000003</v>
      </c>
      <c r="D20" s="48">
        <f>'2018-19 Lower NonRes - $'!L19</f>
        <v>129.89000000000001</v>
      </c>
      <c r="E20" s="50">
        <f t="shared" si="0"/>
        <v>3031.54</v>
      </c>
      <c r="F20" s="51"/>
      <c r="G20" s="48">
        <f>'2018-19 Upper NonRes - $'!D19</f>
        <v>5722.3999999999987</v>
      </c>
      <c r="H20" s="57">
        <f>'2018-19 Upper NonRes - $'!H19</f>
        <v>270.90000000000003</v>
      </c>
      <c r="I20" s="48">
        <f>'2018-19 Upper NonRes - $'!L19</f>
        <v>129.89000000000001</v>
      </c>
      <c r="J20" s="50">
        <f t="shared" si="1"/>
        <v>6123.1899999999987</v>
      </c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55"/>
      <c r="W20" s="55"/>
      <c r="X20" s="55"/>
      <c r="Y20" s="56"/>
      <c r="Z20" s="56"/>
      <c r="AA20" s="56"/>
      <c r="AB20" s="56"/>
      <c r="AC20" s="56"/>
      <c r="AD20" s="56"/>
      <c r="AE20" s="56"/>
    </row>
    <row r="21" spans="1:31" x14ac:dyDescent="0.2">
      <c r="A21" s="151" t="s">
        <v>38</v>
      </c>
      <c r="B21" s="48">
        <f>'2018-19 Lower NonRes - $'!D20</f>
        <v>2680</v>
      </c>
      <c r="C21" s="57">
        <f>'2018-19 Lower NonRes - $'!H20</f>
        <v>275.70000000000005</v>
      </c>
      <c r="D21" s="48">
        <f>'2018-19 Lower NonRes - $'!L20</f>
        <v>136.32000000000002</v>
      </c>
      <c r="E21" s="50">
        <f t="shared" si="0"/>
        <v>3092.02</v>
      </c>
      <c r="F21" s="51"/>
      <c r="G21" s="48">
        <f>'2018-19 Upper NonRes - $'!D20</f>
        <v>5722.3999999999987</v>
      </c>
      <c r="H21" s="57">
        <f>'2018-19 Upper NonRes - $'!H20</f>
        <v>275.70000000000005</v>
      </c>
      <c r="I21" s="48">
        <f>'2018-19 Upper NonRes - $'!L20</f>
        <v>136.32000000000002</v>
      </c>
      <c r="J21" s="50">
        <f t="shared" si="1"/>
        <v>6134.4199999999983</v>
      </c>
      <c r="K21" s="53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5"/>
      <c r="W21" s="55"/>
      <c r="X21" s="55"/>
      <c r="Y21" s="56"/>
      <c r="Z21" s="56"/>
      <c r="AA21" s="56"/>
      <c r="AB21" s="56"/>
      <c r="AC21" s="56"/>
      <c r="AD21" s="56"/>
      <c r="AE21" s="56"/>
    </row>
    <row r="22" spans="1:31" x14ac:dyDescent="0.2">
      <c r="A22" s="149" t="s">
        <v>39</v>
      </c>
      <c r="B22" s="59">
        <f>'2018-19 Lower NonRes - $'!D21</f>
        <v>2729.25</v>
      </c>
      <c r="C22" s="60">
        <f>'2018-19 Lower NonRes - $'!H21</f>
        <v>280.50000000000006</v>
      </c>
      <c r="D22" s="59">
        <f>'2018-19 Lower NonRes - $'!L21</f>
        <v>142.75000000000003</v>
      </c>
      <c r="E22" s="61">
        <f t="shared" si="0"/>
        <v>3152.5</v>
      </c>
      <c r="F22" s="62"/>
      <c r="G22" s="59">
        <f>'2018-19 Upper NonRes - $'!D21</f>
        <v>5722.3999999999987</v>
      </c>
      <c r="H22" s="60">
        <f>'2018-19 Upper NonRes - $'!H21</f>
        <v>280.50000000000006</v>
      </c>
      <c r="I22" s="59">
        <f>'2018-19 Upper NonRes - $'!L21</f>
        <v>142.75000000000003</v>
      </c>
      <c r="J22" s="61">
        <f t="shared" si="1"/>
        <v>6145.6499999999987</v>
      </c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5"/>
      <c r="W22" s="55"/>
      <c r="X22" s="55"/>
      <c r="Y22" s="56"/>
      <c r="Z22" s="56"/>
      <c r="AA22" s="56"/>
      <c r="AB22" s="56"/>
      <c r="AC22" s="56"/>
      <c r="AD22" s="56"/>
      <c r="AE22" s="56"/>
    </row>
    <row r="23" spans="1:31" x14ac:dyDescent="0.2">
      <c r="A23" s="151" t="s">
        <v>40</v>
      </c>
      <c r="B23" s="48">
        <f>'2018-19 Lower NonRes - $'!D22</f>
        <v>2778.5</v>
      </c>
      <c r="C23" s="57">
        <f>'2018-19 Lower NonRes - $'!H22</f>
        <v>285.30000000000007</v>
      </c>
      <c r="D23" s="48">
        <f>'2018-19 Lower NonRes - $'!L22</f>
        <v>149.18000000000004</v>
      </c>
      <c r="E23" s="50">
        <f t="shared" si="0"/>
        <v>3212.98</v>
      </c>
      <c r="F23" s="51"/>
      <c r="G23" s="48">
        <f>'2018-19 Upper NonRes - $'!D22</f>
        <v>5722.3999999999987</v>
      </c>
      <c r="H23" s="57">
        <f>'2018-19 Upper NonRes - $'!H22</f>
        <v>285.30000000000007</v>
      </c>
      <c r="I23" s="48">
        <f>'2018-19 Upper NonRes - $'!L22</f>
        <v>149.18000000000004</v>
      </c>
      <c r="J23" s="50">
        <f t="shared" si="1"/>
        <v>6156.8799999999992</v>
      </c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55"/>
      <c r="W23" s="55"/>
      <c r="X23" s="55"/>
      <c r="Y23" s="56"/>
      <c r="Z23" s="56"/>
      <c r="AA23" s="56"/>
      <c r="AB23" s="56"/>
      <c r="AC23" s="56"/>
      <c r="AD23" s="56"/>
      <c r="AE23" s="56"/>
    </row>
    <row r="24" spans="1:31" x14ac:dyDescent="0.2">
      <c r="A24" s="151" t="s">
        <v>41</v>
      </c>
      <c r="B24" s="48">
        <f>'2018-19 Lower NonRes - $'!D23</f>
        <v>2827.75</v>
      </c>
      <c r="C24" s="57">
        <f>'2018-19 Lower NonRes - $'!H23</f>
        <v>290.10000000000008</v>
      </c>
      <c r="D24" s="48">
        <f>'2018-19 Lower NonRes - $'!L23</f>
        <v>155.61000000000004</v>
      </c>
      <c r="E24" s="50">
        <f t="shared" si="0"/>
        <v>3273.46</v>
      </c>
      <c r="F24" s="51"/>
      <c r="G24" s="48">
        <f>'2018-19 Upper NonRes - $'!D23</f>
        <v>5722.3999999999987</v>
      </c>
      <c r="H24" s="57">
        <f>'2018-19 Upper NonRes - $'!H23</f>
        <v>290.10000000000008</v>
      </c>
      <c r="I24" s="48">
        <f>'2018-19 Upper NonRes - $'!L23</f>
        <v>155.61000000000004</v>
      </c>
      <c r="J24" s="50">
        <f t="shared" si="1"/>
        <v>6168.1099999999988</v>
      </c>
      <c r="K24" s="53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55"/>
      <c r="Y24" s="56"/>
      <c r="Z24" s="56"/>
      <c r="AA24" s="56"/>
      <c r="AB24" s="56"/>
      <c r="AC24" s="56"/>
      <c r="AD24" s="56"/>
      <c r="AE24" s="56"/>
    </row>
    <row r="25" spans="1:31" x14ac:dyDescent="0.2">
      <c r="A25" s="149" t="s">
        <v>42</v>
      </c>
      <c r="B25" s="59">
        <f>'2018-19 Lower NonRes - $'!D24</f>
        <v>2877</v>
      </c>
      <c r="C25" s="60">
        <f>'2018-19 Lower NonRes - $'!H24</f>
        <v>294.90000000000009</v>
      </c>
      <c r="D25" s="59">
        <f>'2018-19 Lower NonRes - $'!L24</f>
        <v>162.04000000000005</v>
      </c>
      <c r="E25" s="61">
        <f t="shared" si="0"/>
        <v>3333.94</v>
      </c>
      <c r="F25" s="62"/>
      <c r="G25" s="59">
        <f>'2018-19 Upper NonRes - $'!D24</f>
        <v>5722.3999999999987</v>
      </c>
      <c r="H25" s="60">
        <f>'2018-19 Upper NonRes - $'!H24</f>
        <v>294.90000000000009</v>
      </c>
      <c r="I25" s="59">
        <f>'2018-19 Upper NonRes - $'!L24</f>
        <v>162.04000000000005</v>
      </c>
      <c r="J25" s="61">
        <f t="shared" si="1"/>
        <v>6179.3399999999992</v>
      </c>
      <c r="K25" s="53"/>
      <c r="L25" s="54"/>
      <c r="M25" s="54"/>
      <c r="N25" s="54"/>
      <c r="O25" s="54"/>
      <c r="P25" s="54"/>
      <c r="Q25" s="54"/>
      <c r="R25" s="54"/>
      <c r="S25" s="54"/>
      <c r="T25" s="54"/>
      <c r="U25" s="55"/>
      <c r="V25" s="55"/>
      <c r="W25" s="55"/>
      <c r="X25" s="55"/>
      <c r="Y25" s="56"/>
      <c r="Z25" s="56"/>
      <c r="AA25" s="56"/>
      <c r="AB25" s="56"/>
      <c r="AC25" s="56"/>
      <c r="AD25" s="56"/>
      <c r="AE25" s="56"/>
    </row>
    <row r="26" spans="1:31" x14ac:dyDescent="0.2">
      <c r="A26" s="151" t="s">
        <v>43</v>
      </c>
      <c r="B26" s="48">
        <f>'2018-19 Lower NonRes - $'!D25</f>
        <v>3150.95</v>
      </c>
      <c r="C26" s="57">
        <f>'2018-19 Lower NonRes - $'!H25</f>
        <v>294.90000000000009</v>
      </c>
      <c r="D26" s="48">
        <f>'2018-19 Lower NonRes - $'!L25</f>
        <v>162.04000000000005</v>
      </c>
      <c r="E26" s="50">
        <f t="shared" si="0"/>
        <v>3607.89</v>
      </c>
      <c r="F26" s="51"/>
      <c r="G26" s="48">
        <f>'2018-19 Upper NonRes - $'!D25</f>
        <v>6320.2899999999991</v>
      </c>
      <c r="H26" s="57">
        <f>'2018-19 Upper NonRes - $'!H25</f>
        <v>294.90000000000009</v>
      </c>
      <c r="I26" s="48">
        <f>'2018-19 Upper NonRes - $'!L25</f>
        <v>162.04000000000005</v>
      </c>
      <c r="J26" s="50">
        <f t="shared" si="1"/>
        <v>6777.2299999999987</v>
      </c>
      <c r="K26" s="53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5"/>
      <c r="W26" s="55"/>
      <c r="X26" s="55"/>
      <c r="Y26" s="56"/>
      <c r="Z26" s="56"/>
      <c r="AA26" s="56"/>
      <c r="AB26" s="56"/>
      <c r="AC26" s="56"/>
      <c r="AD26" s="56"/>
      <c r="AE26" s="56"/>
    </row>
    <row r="27" spans="1:31" x14ac:dyDescent="0.2">
      <c r="A27" s="151" t="s">
        <v>44</v>
      </c>
      <c r="B27" s="48">
        <f>'2018-19 Lower NonRes - $'!D26</f>
        <v>3424.8999999999996</v>
      </c>
      <c r="C27" s="57">
        <f>'2018-19 Lower NonRes - $'!H26</f>
        <v>294.90000000000009</v>
      </c>
      <c r="D27" s="48">
        <f>'2018-19 Lower NonRes - $'!L26</f>
        <v>162.04000000000005</v>
      </c>
      <c r="E27" s="50">
        <f t="shared" si="0"/>
        <v>3881.8399999999997</v>
      </c>
      <c r="F27" s="51"/>
      <c r="G27" s="48">
        <f>'2018-19 Upper NonRes - $'!D26</f>
        <v>6918.1799999999994</v>
      </c>
      <c r="H27" s="57">
        <f>'2018-19 Upper NonRes - $'!H26</f>
        <v>294.90000000000009</v>
      </c>
      <c r="I27" s="48">
        <f>'2018-19 Upper NonRes - $'!L26</f>
        <v>162.04000000000005</v>
      </c>
      <c r="J27" s="50">
        <f t="shared" si="1"/>
        <v>7375.12</v>
      </c>
      <c r="K27" s="53"/>
      <c r="L27" s="54"/>
      <c r="M27" s="54"/>
      <c r="N27" s="54"/>
      <c r="O27" s="54"/>
      <c r="P27" s="54"/>
      <c r="Q27" s="54"/>
      <c r="R27" s="54"/>
      <c r="S27" s="54"/>
      <c r="T27" s="54"/>
      <c r="U27" s="55"/>
      <c r="V27" s="55"/>
      <c r="W27" s="55"/>
      <c r="X27" s="55"/>
      <c r="Y27" s="56"/>
      <c r="Z27" s="56"/>
      <c r="AA27" s="56"/>
      <c r="AB27" s="56"/>
      <c r="AC27" s="56"/>
      <c r="AD27" s="56"/>
      <c r="AE27" s="56"/>
    </row>
    <row r="28" spans="1:31" x14ac:dyDescent="0.2">
      <c r="A28" s="151" t="s">
        <v>45</v>
      </c>
      <c r="B28" s="48">
        <f>'2018-19 Lower NonRes - $'!D27</f>
        <v>3698.8499999999995</v>
      </c>
      <c r="C28" s="57">
        <f>'2018-19 Lower NonRes - $'!H27</f>
        <v>294.90000000000009</v>
      </c>
      <c r="D28" s="48">
        <f>'2018-19 Lower NonRes - $'!L27</f>
        <v>162.04000000000005</v>
      </c>
      <c r="E28" s="50">
        <f t="shared" si="0"/>
        <v>4155.79</v>
      </c>
      <c r="F28" s="51"/>
      <c r="G28" s="48">
        <f>'2018-19 Upper NonRes - $'!D27</f>
        <v>7516.07</v>
      </c>
      <c r="H28" s="57">
        <f>'2018-19 Upper NonRes - $'!H27</f>
        <v>294.90000000000009</v>
      </c>
      <c r="I28" s="48">
        <f>'2018-19 Upper NonRes - $'!L27</f>
        <v>162.04000000000005</v>
      </c>
      <c r="J28" s="50">
        <f t="shared" si="1"/>
        <v>7973.0099999999993</v>
      </c>
      <c r="K28" s="53"/>
      <c r="L28" s="54"/>
      <c r="M28" s="54"/>
      <c r="N28" s="54"/>
      <c r="O28" s="54"/>
      <c r="P28" s="54"/>
      <c r="Q28" s="54"/>
      <c r="R28" s="54"/>
      <c r="S28" s="54"/>
      <c r="T28" s="54"/>
      <c r="U28" s="55"/>
      <c r="V28" s="55"/>
      <c r="W28" s="55"/>
      <c r="X28" s="55"/>
      <c r="Y28" s="56"/>
      <c r="Z28" s="56"/>
      <c r="AA28" s="56"/>
      <c r="AB28" s="56"/>
      <c r="AC28" s="56"/>
      <c r="AD28" s="56"/>
      <c r="AE28" s="56"/>
    </row>
    <row r="29" spans="1:31" x14ac:dyDescent="0.2">
      <c r="A29" s="151" t="s">
        <v>46</v>
      </c>
      <c r="B29" s="48">
        <f>'2018-19 Lower NonRes - $'!D28</f>
        <v>3972.7999999999993</v>
      </c>
      <c r="C29" s="57">
        <f>'2018-19 Lower NonRes - $'!H28</f>
        <v>294.90000000000009</v>
      </c>
      <c r="D29" s="48">
        <f>'2018-19 Lower NonRes - $'!L28</f>
        <v>162.04000000000005</v>
      </c>
      <c r="E29" s="50">
        <f t="shared" si="0"/>
        <v>4429.7399999999989</v>
      </c>
      <c r="F29" s="51"/>
      <c r="G29" s="48">
        <f>'2018-19 Upper NonRes - $'!D28</f>
        <v>8113.96</v>
      </c>
      <c r="H29" s="57">
        <f>'2018-19 Upper NonRes - $'!H28</f>
        <v>294.90000000000009</v>
      </c>
      <c r="I29" s="48">
        <f>'2018-19 Upper NonRes - $'!L28</f>
        <v>162.04000000000005</v>
      </c>
      <c r="J29" s="50">
        <f t="shared" si="1"/>
        <v>8570.9000000000015</v>
      </c>
      <c r="K29" s="53"/>
      <c r="L29" s="54"/>
      <c r="M29" s="54"/>
      <c r="N29" s="54"/>
      <c r="O29" s="54"/>
      <c r="P29" s="54"/>
      <c r="Q29" s="54"/>
      <c r="R29" s="54"/>
      <c r="S29" s="54"/>
      <c r="T29" s="54"/>
      <c r="U29" s="55"/>
      <c r="V29" s="55"/>
      <c r="W29" s="55"/>
      <c r="X29" s="55"/>
      <c r="Y29" s="56"/>
      <c r="Z29" s="56"/>
      <c r="AA29" s="56"/>
      <c r="AB29" s="56"/>
      <c r="AC29" s="56"/>
      <c r="AD29" s="56"/>
      <c r="AE29" s="56"/>
    </row>
    <row r="30" spans="1:31" x14ac:dyDescent="0.2">
      <c r="A30" s="151" t="s">
        <v>47</v>
      </c>
      <c r="B30" s="48">
        <f>'2018-19 Lower NonRes - $'!D29</f>
        <v>4246.7499999999991</v>
      </c>
      <c r="C30" s="57">
        <f>'2018-19 Lower NonRes - $'!H29</f>
        <v>294.90000000000009</v>
      </c>
      <c r="D30" s="48">
        <f>'2018-19 Lower NonRes - $'!L29</f>
        <v>162.04000000000005</v>
      </c>
      <c r="E30" s="50">
        <f t="shared" si="0"/>
        <v>4703.6899999999996</v>
      </c>
      <c r="F30" s="51"/>
      <c r="G30" s="48">
        <f>'2018-19 Upper NonRes - $'!D29</f>
        <v>8711.85</v>
      </c>
      <c r="H30" s="57">
        <f>'2018-19 Upper NonRes - $'!H29</f>
        <v>294.90000000000009</v>
      </c>
      <c r="I30" s="48">
        <f>'2018-19 Upper NonRes - $'!L29</f>
        <v>162.04000000000005</v>
      </c>
      <c r="J30" s="50">
        <f t="shared" si="1"/>
        <v>9168.7900000000009</v>
      </c>
      <c r="K30" s="53"/>
      <c r="L30" s="54"/>
      <c r="M30" s="54"/>
      <c r="N30" s="54"/>
      <c r="O30" s="54"/>
      <c r="P30" s="54"/>
      <c r="Q30" s="54"/>
      <c r="R30" s="54"/>
      <c r="S30" s="54"/>
      <c r="T30" s="54"/>
      <c r="U30" s="55"/>
      <c r="V30" s="55"/>
      <c r="W30" s="55"/>
      <c r="X30" s="55"/>
      <c r="Y30" s="56"/>
      <c r="Z30" s="56"/>
      <c r="AA30" s="56"/>
      <c r="AB30" s="56"/>
      <c r="AC30" s="56"/>
      <c r="AD30" s="56"/>
      <c r="AE30" s="56"/>
    </row>
    <row r="31" spans="1:31" x14ac:dyDescent="0.2">
      <c r="A31" s="151" t="s">
        <v>48</v>
      </c>
      <c r="B31" s="48">
        <f>'2018-19 Lower NonRes - $'!D30</f>
        <v>4520.6999999999989</v>
      </c>
      <c r="C31" s="57">
        <f>'2018-19 Lower NonRes - $'!H30</f>
        <v>294.90000000000009</v>
      </c>
      <c r="D31" s="48">
        <f>'2018-19 Lower NonRes - $'!L30</f>
        <v>162.04000000000005</v>
      </c>
      <c r="E31" s="50">
        <f t="shared" si="0"/>
        <v>4977.6399999999985</v>
      </c>
      <c r="F31" s="51"/>
      <c r="G31" s="48">
        <f>'2018-19 Upper NonRes - $'!D30</f>
        <v>9309.74</v>
      </c>
      <c r="H31" s="57">
        <f>'2018-19 Upper NonRes - $'!H30</f>
        <v>294.90000000000009</v>
      </c>
      <c r="I31" s="48">
        <f>'2018-19 Upper NonRes - $'!L30</f>
        <v>162.04000000000005</v>
      </c>
      <c r="J31" s="50">
        <f t="shared" si="1"/>
        <v>9766.68</v>
      </c>
      <c r="K31" s="53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55"/>
      <c r="W31" s="55"/>
      <c r="X31" s="55"/>
      <c r="Y31" s="56"/>
      <c r="Z31" s="56"/>
      <c r="AA31" s="56"/>
      <c r="AB31" s="56"/>
      <c r="AC31" s="56"/>
      <c r="AD31" s="56"/>
      <c r="AE31" s="56"/>
    </row>
    <row r="32" spans="1:31" x14ac:dyDescent="0.2">
      <c r="A32" s="151" t="s">
        <v>49</v>
      </c>
      <c r="B32" s="48">
        <f>'2018-19 Lower NonRes - $'!D31</f>
        <v>4794.6499999999987</v>
      </c>
      <c r="C32" s="57">
        <f>'2018-19 Lower NonRes - $'!H31</f>
        <v>294.90000000000009</v>
      </c>
      <c r="D32" s="48">
        <f>'2018-19 Lower NonRes - $'!L31</f>
        <v>162.04000000000005</v>
      </c>
      <c r="E32" s="63">
        <f t="shared" si="0"/>
        <v>5251.5899999999992</v>
      </c>
      <c r="F32" s="51"/>
      <c r="G32" s="48">
        <f>'2018-19 Upper NonRes - $'!D31</f>
        <v>9907.6299999999992</v>
      </c>
      <c r="H32" s="57">
        <f>'2018-19 Upper NonRes - $'!H31</f>
        <v>294.90000000000009</v>
      </c>
      <c r="I32" s="48">
        <f>'2018-19 Upper NonRes - $'!L31</f>
        <v>162.04000000000005</v>
      </c>
      <c r="J32" s="50">
        <f t="shared" si="1"/>
        <v>10364.57</v>
      </c>
      <c r="K32" s="53"/>
      <c r="L32" s="54"/>
      <c r="M32" s="54"/>
      <c r="N32" s="54"/>
      <c r="O32" s="54"/>
      <c r="P32" s="54"/>
      <c r="Q32" s="54"/>
      <c r="R32" s="54"/>
      <c r="S32" s="54"/>
      <c r="T32" s="54"/>
      <c r="U32" s="55"/>
      <c r="V32" s="55"/>
      <c r="W32" s="55"/>
      <c r="X32" s="55"/>
      <c r="Y32" s="56"/>
      <c r="Z32" s="56"/>
      <c r="AA32" s="56"/>
      <c r="AB32" s="56"/>
      <c r="AC32" s="56"/>
      <c r="AD32" s="56"/>
      <c r="AE32" s="56"/>
    </row>
    <row r="33" spans="1:14" x14ac:dyDescent="0.2">
      <c r="A33" s="64"/>
      <c r="B33" s="65"/>
      <c r="C33" s="66"/>
      <c r="D33" s="67"/>
      <c r="E33" s="67"/>
      <c r="G33" s="68"/>
      <c r="K33" s="53"/>
    </row>
    <row r="34" spans="1:14" ht="15" x14ac:dyDescent="0.35">
      <c r="A34" s="69"/>
      <c r="B34" s="65"/>
      <c r="C34" s="66"/>
      <c r="D34" s="67"/>
      <c r="E34" s="67"/>
      <c r="G34" s="68"/>
      <c r="K34" s="53"/>
    </row>
    <row r="35" spans="1:14" x14ac:dyDescent="0.2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53"/>
    </row>
    <row r="36" spans="1:14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53"/>
    </row>
    <row r="37" spans="1:14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</row>
    <row r="38" spans="1:14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</row>
    <row r="39" spans="1:14" s="74" customFormat="1" x14ac:dyDescent="0.2">
      <c r="A39" s="72"/>
      <c r="B39" s="73"/>
      <c r="C39" s="73"/>
      <c r="D39" s="73"/>
      <c r="E39" s="73"/>
      <c r="F39" s="73"/>
      <c r="G39" s="73"/>
      <c r="H39" s="73"/>
      <c r="I39" s="73"/>
      <c r="J39" s="73"/>
      <c r="M39" s="75"/>
      <c r="N39" s="75"/>
    </row>
    <row r="40" spans="1:14" x14ac:dyDescent="0.2">
      <c r="A40" s="76"/>
      <c r="B40" s="71"/>
      <c r="C40" s="71"/>
      <c r="D40" s="71"/>
      <c r="E40" s="71"/>
      <c r="F40" s="71"/>
      <c r="G40" s="71"/>
      <c r="H40" s="71"/>
      <c r="I40" s="71"/>
      <c r="J40" s="71"/>
    </row>
    <row r="41" spans="1:14" x14ac:dyDescent="0.2">
      <c r="A41" s="76"/>
      <c r="B41" s="71"/>
      <c r="C41" s="71"/>
      <c r="D41" s="71"/>
      <c r="E41" s="71"/>
      <c r="F41" s="71"/>
      <c r="G41" s="71"/>
      <c r="H41" s="71"/>
      <c r="I41" s="71"/>
      <c r="J41" s="71"/>
    </row>
    <row r="42" spans="1:14" x14ac:dyDescent="0.2">
      <c r="A42" s="77"/>
      <c r="B42" s="71"/>
      <c r="C42" s="71"/>
      <c r="D42" s="71"/>
      <c r="E42" s="71"/>
      <c r="F42" s="71"/>
      <c r="G42" s="71"/>
      <c r="H42" s="71"/>
      <c r="I42" s="71"/>
      <c r="J42" s="71"/>
    </row>
    <row r="43" spans="1:14" x14ac:dyDescent="0.2">
      <c r="A43" s="77"/>
      <c r="B43" s="71"/>
      <c r="C43" s="71"/>
      <c r="D43" s="71"/>
      <c r="E43" s="71"/>
      <c r="F43" s="71"/>
      <c r="G43" s="71"/>
      <c r="H43" s="71"/>
      <c r="I43" s="71"/>
      <c r="J43" s="71"/>
    </row>
    <row r="44" spans="1:14" x14ac:dyDescent="0.2">
      <c r="A44" s="77"/>
      <c r="B44" s="71"/>
      <c r="C44" s="71"/>
      <c r="D44" s="71"/>
      <c r="E44" s="71"/>
      <c r="F44" s="71"/>
      <c r="G44" s="71"/>
      <c r="H44" s="71"/>
      <c r="I44" s="71"/>
      <c r="J44" s="71"/>
    </row>
    <row r="45" spans="1:14" x14ac:dyDescent="0.2">
      <c r="A45" s="78"/>
      <c r="B45" s="79"/>
      <c r="C45" s="71"/>
      <c r="D45" s="71"/>
      <c r="E45" s="71"/>
      <c r="F45" s="71"/>
      <c r="G45" s="71"/>
      <c r="H45" s="71"/>
      <c r="I45" s="71"/>
      <c r="J45" s="71"/>
    </row>
    <row r="46" spans="1:14" x14ac:dyDescent="0.2">
      <c r="A46" s="78"/>
      <c r="B46" s="79"/>
      <c r="C46" s="71"/>
      <c r="D46" s="71"/>
      <c r="E46" s="71"/>
      <c r="F46" s="71"/>
      <c r="G46" s="71"/>
      <c r="H46" s="71"/>
      <c r="I46" s="71"/>
      <c r="J46" s="71"/>
    </row>
    <row r="47" spans="1:14" x14ac:dyDescent="0.2">
      <c r="A47" s="78"/>
      <c r="B47" s="79"/>
      <c r="C47" s="71"/>
      <c r="D47" s="71"/>
      <c r="E47" s="71"/>
      <c r="F47" s="71"/>
      <c r="G47" s="71"/>
      <c r="H47" s="71"/>
      <c r="I47" s="71"/>
      <c r="J47" s="71"/>
    </row>
    <row r="48" spans="1:14" x14ac:dyDescent="0.2">
      <c r="A48" s="78"/>
      <c r="B48" s="79"/>
      <c r="C48" s="71"/>
      <c r="D48" s="71"/>
      <c r="E48" s="71"/>
      <c r="F48" s="71"/>
      <c r="G48" s="71"/>
      <c r="H48" s="71"/>
      <c r="I48" s="71"/>
      <c r="J48" s="71"/>
    </row>
    <row r="49" spans="1:14" x14ac:dyDescent="0.2">
      <c r="A49" s="78"/>
      <c r="B49" s="79"/>
      <c r="C49" s="71"/>
      <c r="D49" s="71"/>
      <c r="E49" s="71"/>
      <c r="F49" s="71"/>
      <c r="G49" s="71"/>
      <c r="H49" s="71"/>
      <c r="I49" s="71"/>
      <c r="J49" s="71"/>
      <c r="M49" s="40"/>
      <c r="N49" s="40"/>
    </row>
    <row r="50" spans="1:14" x14ac:dyDescent="0.2">
      <c r="A50" s="78"/>
      <c r="B50" s="79"/>
      <c r="C50" s="71"/>
      <c r="D50" s="71"/>
      <c r="E50" s="71"/>
      <c r="F50" s="71"/>
      <c r="G50" s="71"/>
      <c r="H50" s="71"/>
      <c r="I50" s="71"/>
      <c r="J50" s="71"/>
      <c r="M50" s="40"/>
      <c r="N50" s="40"/>
    </row>
    <row r="51" spans="1:14" x14ac:dyDescent="0.2">
      <c r="A51" s="78"/>
      <c r="B51" s="79"/>
      <c r="C51" s="71"/>
      <c r="D51" s="71"/>
      <c r="E51" s="71"/>
      <c r="F51" s="71"/>
      <c r="G51" s="71"/>
      <c r="H51" s="71"/>
      <c r="I51" s="71"/>
      <c r="J51" s="71"/>
      <c r="M51" s="40"/>
      <c r="N51" s="40"/>
    </row>
    <row r="52" spans="1:14" x14ac:dyDescent="0.2">
      <c r="A52" s="78"/>
      <c r="B52" s="79"/>
      <c r="C52" s="71"/>
      <c r="D52" s="71"/>
      <c r="E52" s="71"/>
      <c r="F52" s="71"/>
      <c r="G52" s="71"/>
      <c r="H52" s="71"/>
      <c r="I52" s="71"/>
      <c r="J52" s="71"/>
      <c r="M52" s="40"/>
      <c r="N52" s="40"/>
    </row>
    <row r="53" spans="1:14" x14ac:dyDescent="0.2">
      <c r="A53" s="78"/>
      <c r="B53" s="79"/>
      <c r="C53" s="71"/>
      <c r="D53" s="71"/>
      <c r="E53" s="71"/>
      <c r="F53" s="71"/>
      <c r="G53" s="71"/>
      <c r="H53" s="71"/>
      <c r="I53" s="71"/>
      <c r="J53" s="71"/>
      <c r="M53" s="40"/>
      <c r="N53" s="40"/>
    </row>
    <row r="54" spans="1:14" x14ac:dyDescent="0.2">
      <c r="A54" s="78"/>
      <c r="B54" s="79"/>
      <c r="C54" s="71"/>
      <c r="D54" s="71"/>
      <c r="E54" s="71"/>
      <c r="F54" s="71"/>
      <c r="G54" s="71"/>
      <c r="H54" s="71"/>
      <c r="I54" s="71"/>
      <c r="J54" s="71"/>
      <c r="M54" s="40"/>
      <c r="N54" s="40"/>
    </row>
    <row r="55" spans="1:14" x14ac:dyDescent="0.2">
      <c r="A55" s="78"/>
      <c r="B55" s="79"/>
      <c r="C55" s="71"/>
      <c r="D55" s="71"/>
      <c r="E55" s="71"/>
      <c r="F55" s="71"/>
      <c r="G55" s="71"/>
      <c r="H55" s="71"/>
      <c r="I55" s="71"/>
      <c r="J55" s="71"/>
      <c r="M55" s="40"/>
      <c r="N55" s="40"/>
    </row>
    <row r="56" spans="1:14" x14ac:dyDescent="0.2">
      <c r="A56" s="78"/>
      <c r="B56" s="79"/>
      <c r="C56" s="71"/>
      <c r="D56" s="71"/>
      <c r="E56" s="71"/>
      <c r="F56" s="71"/>
      <c r="G56" s="71"/>
      <c r="H56" s="71"/>
      <c r="I56" s="71"/>
      <c r="J56" s="71"/>
      <c r="M56" s="40"/>
      <c r="N56" s="40"/>
    </row>
    <row r="57" spans="1:14" x14ac:dyDescent="0.2">
      <c r="A57" s="78"/>
      <c r="B57" s="79"/>
      <c r="C57" s="71"/>
      <c r="D57" s="71"/>
      <c r="E57" s="71"/>
      <c r="F57" s="71"/>
      <c r="G57" s="71"/>
      <c r="H57" s="71"/>
      <c r="I57" s="71"/>
      <c r="J57" s="71"/>
      <c r="M57" s="40"/>
      <c r="N57" s="40"/>
    </row>
    <row r="58" spans="1:14" x14ac:dyDescent="0.2">
      <c r="A58" s="78"/>
      <c r="B58" s="79"/>
      <c r="C58" s="71"/>
      <c r="D58" s="71"/>
      <c r="E58" s="71"/>
      <c r="F58" s="71"/>
      <c r="G58" s="71"/>
      <c r="H58" s="71"/>
      <c r="I58" s="71"/>
      <c r="J58" s="71"/>
      <c r="M58" s="40"/>
      <c r="N58" s="40"/>
    </row>
    <row r="59" spans="1:14" x14ac:dyDescent="0.2">
      <c r="A59" s="78"/>
      <c r="B59" s="79"/>
      <c r="C59" s="71"/>
      <c r="D59" s="71"/>
      <c r="E59" s="71"/>
      <c r="F59" s="71"/>
      <c r="G59" s="71"/>
      <c r="H59" s="71"/>
      <c r="I59" s="71"/>
      <c r="J59" s="71"/>
      <c r="M59" s="40"/>
      <c r="N59" s="40"/>
    </row>
    <row r="60" spans="1:14" x14ac:dyDescent="0.2">
      <c r="A60" s="78"/>
      <c r="B60" s="79"/>
      <c r="C60" s="71"/>
      <c r="D60" s="71"/>
      <c r="E60" s="71"/>
      <c r="F60" s="71"/>
      <c r="G60" s="71"/>
      <c r="H60" s="71"/>
      <c r="I60" s="71"/>
      <c r="J60" s="71"/>
      <c r="M60" s="40"/>
      <c r="N60" s="40"/>
    </row>
    <row r="61" spans="1:14" x14ac:dyDescent="0.2">
      <c r="A61" s="78"/>
      <c r="B61" s="79"/>
      <c r="C61" s="71"/>
      <c r="D61" s="71"/>
      <c r="E61" s="71"/>
      <c r="F61" s="71"/>
      <c r="G61" s="71"/>
      <c r="H61" s="71"/>
      <c r="I61" s="71"/>
      <c r="J61" s="71"/>
      <c r="M61" s="40"/>
      <c r="N61" s="40"/>
    </row>
    <row r="62" spans="1:14" x14ac:dyDescent="0.2">
      <c r="A62" s="78"/>
      <c r="B62" s="79"/>
      <c r="C62" s="80"/>
      <c r="D62" s="80"/>
      <c r="E62" s="80"/>
      <c r="F62" s="81"/>
      <c r="G62" s="71"/>
      <c r="H62" s="71"/>
      <c r="I62" s="71"/>
      <c r="M62" s="40"/>
      <c r="N62" s="40"/>
    </row>
    <row r="63" spans="1:14" x14ac:dyDescent="0.2">
      <c r="A63" s="78"/>
      <c r="B63" s="79"/>
      <c r="C63" s="80"/>
      <c r="D63" s="80"/>
      <c r="E63" s="80"/>
      <c r="F63" s="81"/>
      <c r="G63" s="71"/>
      <c r="H63" s="71"/>
      <c r="I63" s="71"/>
      <c r="M63" s="40"/>
      <c r="N63" s="40"/>
    </row>
    <row r="64" spans="1:14" x14ac:dyDescent="0.2">
      <c r="A64" s="78"/>
      <c r="B64" s="79"/>
      <c r="C64" s="80"/>
      <c r="D64" s="80"/>
      <c r="E64" s="80"/>
      <c r="F64" s="81"/>
      <c r="G64" s="71"/>
      <c r="H64" s="71"/>
      <c r="I64" s="71"/>
      <c r="M64" s="40"/>
      <c r="N64" s="40"/>
    </row>
    <row r="65" spans="1:14" x14ac:dyDescent="0.2">
      <c r="A65" s="78"/>
      <c r="B65" s="79"/>
      <c r="C65" s="80"/>
      <c r="D65" s="80"/>
      <c r="E65" s="80"/>
      <c r="F65" s="81"/>
      <c r="G65" s="71"/>
      <c r="H65" s="71"/>
      <c r="I65" s="71"/>
      <c r="M65" s="40"/>
      <c r="N65" s="40"/>
    </row>
    <row r="66" spans="1:14" x14ac:dyDescent="0.2">
      <c r="A66" s="78"/>
      <c r="B66" s="79"/>
      <c r="C66" s="80"/>
      <c r="D66" s="80"/>
      <c r="E66" s="80"/>
      <c r="F66" s="81"/>
      <c r="G66" s="71"/>
      <c r="H66" s="71"/>
      <c r="I66" s="71"/>
      <c r="M66" s="40"/>
      <c r="N66" s="40"/>
    </row>
    <row r="67" spans="1:14" x14ac:dyDescent="0.2">
      <c r="A67" s="78"/>
      <c r="B67" s="79"/>
      <c r="C67" s="66"/>
      <c r="D67" s="66"/>
      <c r="E67" s="66"/>
      <c r="F67" s="82"/>
      <c r="G67" s="71"/>
      <c r="H67" s="71"/>
      <c r="I67" s="71"/>
      <c r="M67" s="40"/>
      <c r="N67" s="40"/>
    </row>
    <row r="68" spans="1:14" x14ac:dyDescent="0.2">
      <c r="A68" s="78"/>
      <c r="B68" s="79"/>
      <c r="C68" s="83"/>
      <c r="D68" s="80"/>
      <c r="E68" s="82"/>
      <c r="F68" s="82"/>
      <c r="G68" s="71"/>
      <c r="H68" s="71"/>
      <c r="I68" s="71"/>
      <c r="M68" s="40"/>
      <c r="N68" s="40"/>
    </row>
    <row r="69" spans="1:14" x14ac:dyDescent="0.2">
      <c r="A69" s="78"/>
      <c r="B69" s="79"/>
      <c r="C69" s="82"/>
      <c r="D69" s="82"/>
      <c r="E69" s="82"/>
      <c r="F69" s="82"/>
      <c r="G69" s="71"/>
      <c r="H69" s="71"/>
      <c r="I69" s="71"/>
      <c r="M69" s="40"/>
      <c r="N69" s="40"/>
    </row>
    <row r="70" spans="1:14" x14ac:dyDescent="0.2">
      <c r="A70" s="84"/>
      <c r="B70" s="82"/>
      <c r="C70" s="82"/>
      <c r="D70" s="82"/>
      <c r="E70" s="82"/>
      <c r="F70" s="82"/>
      <c r="G70" s="71"/>
      <c r="H70" s="71"/>
      <c r="I70" s="71"/>
      <c r="M70" s="40"/>
      <c r="N70" s="40"/>
    </row>
    <row r="71" spans="1:14" ht="15.75" x14ac:dyDescent="0.25">
      <c r="A71" s="84"/>
      <c r="B71" s="85"/>
      <c r="C71" s="82"/>
      <c r="D71" s="82"/>
      <c r="E71" s="82"/>
      <c r="F71" s="82"/>
      <c r="M71" s="40"/>
      <c r="N71" s="40"/>
    </row>
    <row r="72" spans="1:14" x14ac:dyDescent="0.2">
      <c r="A72" s="84"/>
      <c r="B72" s="82"/>
      <c r="C72" s="86"/>
      <c r="D72" s="86"/>
      <c r="E72" s="82"/>
      <c r="F72" s="82"/>
      <c r="M72" s="40"/>
      <c r="N72" s="40"/>
    </row>
    <row r="73" spans="1:14" x14ac:dyDescent="0.2">
      <c r="A73" s="84"/>
      <c r="B73" s="82"/>
      <c r="C73" s="87"/>
      <c r="D73" s="87"/>
      <c r="E73" s="82"/>
      <c r="F73" s="82"/>
      <c r="M73" s="40"/>
      <c r="N73" s="40"/>
    </row>
    <row r="74" spans="1:14" x14ac:dyDescent="0.2">
      <c r="A74" s="84"/>
      <c r="B74" s="82"/>
      <c r="C74" s="88"/>
      <c r="D74" s="88"/>
      <c r="E74" s="82"/>
      <c r="F74" s="82"/>
      <c r="M74" s="40"/>
      <c r="N74" s="40"/>
    </row>
    <row r="75" spans="1:14" x14ac:dyDescent="0.2">
      <c r="A75" s="84"/>
      <c r="B75" s="82"/>
      <c r="C75" s="88"/>
      <c r="D75" s="88"/>
      <c r="E75" s="82"/>
      <c r="F75" s="82"/>
      <c r="M75" s="40"/>
      <c r="N75" s="40"/>
    </row>
    <row r="76" spans="1:14" x14ac:dyDescent="0.2">
      <c r="A76" s="84"/>
      <c r="B76" s="82"/>
      <c r="C76" s="88"/>
      <c r="D76" s="88"/>
      <c r="E76" s="82"/>
      <c r="F76" s="82"/>
      <c r="M76" s="40"/>
      <c r="N76" s="40"/>
    </row>
    <row r="77" spans="1:14" x14ac:dyDescent="0.2">
      <c r="A77" s="84"/>
      <c r="B77" s="82"/>
      <c r="C77" s="82"/>
      <c r="D77" s="82"/>
      <c r="E77" s="82"/>
      <c r="F77" s="82"/>
      <c r="M77" s="40"/>
      <c r="N77" s="40"/>
    </row>
    <row r="78" spans="1:14" x14ac:dyDescent="0.2">
      <c r="A78" s="84"/>
      <c r="B78" s="82"/>
      <c r="C78" s="82"/>
      <c r="D78" s="82"/>
      <c r="E78" s="82"/>
      <c r="F78" s="82"/>
      <c r="M78" s="40"/>
      <c r="N78" s="40"/>
    </row>
    <row r="79" spans="1:14" x14ac:dyDescent="0.2">
      <c r="M79" s="40"/>
      <c r="N79" s="40"/>
    </row>
  </sheetData>
  <mergeCells count="8">
    <mergeCell ref="B6:E6"/>
    <mergeCell ref="G6:J6"/>
    <mergeCell ref="A1:J1"/>
    <mergeCell ref="A2:J2"/>
    <mergeCell ref="A3:J3"/>
    <mergeCell ref="A4:J4"/>
    <mergeCell ref="A5:E5"/>
    <mergeCell ref="G5:J5"/>
  </mergeCells>
  <printOptions horizontalCentered="1"/>
  <pageMargins left="0.25" right="0.17" top="0.64" bottom="0.5" header="0.25" footer="0.5"/>
  <pageSetup scale="92" orientation="landscape" r:id="rId1"/>
  <headerFooter alignWithMargins="0">
    <oddHeader xml:space="preserve">&amp;C&amp;14DRAFT&amp;10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7"/>
  <sheetViews>
    <sheetView tabSelected="1" zoomScale="110" zoomScaleNormal="110" workbookViewId="0">
      <selection sqref="A1:H1"/>
    </sheetView>
  </sheetViews>
  <sheetFormatPr defaultColWidth="8.7109375" defaultRowHeight="12.75" x14ac:dyDescent="0.2"/>
  <cols>
    <col min="1" max="1" width="13.42578125" style="40" customWidth="1"/>
    <col min="2" max="2" width="17.7109375" style="40" customWidth="1"/>
    <col min="3" max="3" width="0.140625" style="40" customWidth="1"/>
    <col min="4" max="4" width="18.42578125" style="93" customWidth="1"/>
    <col min="5" max="5" width="20.5703125" style="93" bestFit="1" customWidth="1"/>
    <col min="6" max="6" width="5.7109375" style="40" customWidth="1"/>
    <col min="7" max="7" width="17.5703125" style="119" customWidth="1"/>
    <col min="8" max="8" width="18.42578125" style="40" customWidth="1"/>
    <col min="9" max="9" width="8.140625" style="40" customWidth="1"/>
    <col min="10" max="10" width="11.7109375" style="40" bestFit="1" customWidth="1"/>
    <col min="11" max="11" width="16.28515625" style="40" bestFit="1" customWidth="1"/>
    <col min="12" max="16384" width="8.7109375" style="40"/>
  </cols>
  <sheetData>
    <row r="1" spans="1:16" ht="18.75" x14ac:dyDescent="0.3">
      <c r="A1" s="161" t="s">
        <v>87</v>
      </c>
      <c r="B1" s="161"/>
      <c r="C1" s="161"/>
      <c r="D1" s="161"/>
      <c r="E1" s="161"/>
      <c r="F1" s="161"/>
      <c r="G1" s="161"/>
      <c r="H1" s="161"/>
      <c r="I1" s="150"/>
      <c r="J1" s="150"/>
      <c r="K1" s="150"/>
    </row>
    <row r="2" spans="1:16" ht="18.75" x14ac:dyDescent="0.3">
      <c r="A2" s="161" t="s">
        <v>78</v>
      </c>
      <c r="B2" s="161"/>
      <c r="C2" s="161"/>
      <c r="D2" s="161"/>
      <c r="E2" s="161"/>
      <c r="F2" s="161"/>
      <c r="G2" s="161"/>
      <c r="H2" s="161"/>
    </row>
    <row r="3" spans="1:16" ht="15.75" customHeight="1" x14ac:dyDescent="0.25">
      <c r="D3" s="165" t="s">
        <v>18</v>
      </c>
      <c r="E3" s="165"/>
      <c r="G3" s="166" t="s">
        <v>19</v>
      </c>
      <c r="H3" s="166"/>
      <c r="I3" s="152"/>
      <c r="J3" s="167"/>
      <c r="K3" s="167"/>
    </row>
    <row r="4" spans="1:16" x14ac:dyDescent="0.2">
      <c r="D4" s="91" t="s">
        <v>52</v>
      </c>
      <c r="E4" s="91" t="s">
        <v>53</v>
      </c>
      <c r="G4" s="91" t="s">
        <v>52</v>
      </c>
      <c r="H4" s="91" t="s">
        <v>53</v>
      </c>
      <c r="I4" s="92"/>
      <c r="J4" s="92"/>
      <c r="K4" s="92"/>
    </row>
    <row r="5" spans="1:16" ht="13.5" customHeight="1" x14ac:dyDescent="0.2">
      <c r="E5" s="74"/>
      <c r="G5" s="93"/>
      <c r="H5" s="74"/>
      <c r="I5" s="153"/>
    </row>
    <row r="6" spans="1:16" x14ac:dyDescent="0.2">
      <c r="D6" s="170" t="s">
        <v>54</v>
      </c>
      <c r="E6" s="171"/>
      <c r="G6" s="170" t="s">
        <v>54</v>
      </c>
      <c r="H6" s="171"/>
      <c r="I6" s="94"/>
    </row>
    <row r="7" spans="1:16" ht="13.5" customHeight="1" x14ac:dyDescent="0.2">
      <c r="D7" s="95"/>
      <c r="E7" s="96"/>
      <c r="G7" s="95"/>
      <c r="H7" s="96"/>
      <c r="I7" s="82"/>
    </row>
    <row r="8" spans="1:16" x14ac:dyDescent="0.2">
      <c r="A8" s="97" t="s">
        <v>55</v>
      </c>
      <c r="B8" s="40" t="s">
        <v>21</v>
      </c>
      <c r="D8" s="98">
        <f t="shared" ref="D8:E10" si="0">D13*3</f>
        <v>3192.1499999999996</v>
      </c>
      <c r="E8" s="99">
        <f t="shared" si="0"/>
        <v>8187.75</v>
      </c>
      <c r="G8" s="98">
        <f t="shared" ref="G8:H10" si="1">G13*3</f>
        <v>5622.3000000000011</v>
      </c>
      <c r="H8" s="99">
        <f t="shared" si="1"/>
        <v>17167.199999999997</v>
      </c>
      <c r="I8" s="100"/>
      <c r="J8" s="100"/>
      <c r="K8" s="55"/>
      <c r="L8" s="55"/>
    </row>
    <row r="9" spans="1:16" x14ac:dyDescent="0.2">
      <c r="B9" s="40" t="s">
        <v>22</v>
      </c>
      <c r="D9" s="98">
        <f t="shared" si="0"/>
        <v>406.20000000000005</v>
      </c>
      <c r="E9" s="99">
        <f t="shared" si="0"/>
        <v>841.50000000000023</v>
      </c>
      <c r="G9" s="98">
        <f t="shared" si="1"/>
        <v>406.20000000000005</v>
      </c>
      <c r="H9" s="99">
        <f t="shared" si="1"/>
        <v>841.50000000000023</v>
      </c>
      <c r="I9" s="100"/>
      <c r="J9" s="100"/>
      <c r="K9" s="55"/>
      <c r="L9" s="55"/>
      <c r="M9" s="74"/>
      <c r="O9" s="101"/>
      <c r="P9" s="55"/>
    </row>
    <row r="10" spans="1:16" ht="15" x14ac:dyDescent="0.35">
      <c r="B10" s="40" t="s">
        <v>56</v>
      </c>
      <c r="D10" s="102">
        <f t="shared" si="0"/>
        <v>428.25000000000011</v>
      </c>
      <c r="E10" s="103">
        <f t="shared" si="0"/>
        <v>428.25000000000011</v>
      </c>
      <c r="F10" s="104"/>
      <c r="G10" s="102">
        <f t="shared" si="1"/>
        <v>428.25000000000011</v>
      </c>
      <c r="H10" s="103">
        <f t="shared" si="1"/>
        <v>428.25000000000011</v>
      </c>
      <c r="I10" s="100"/>
      <c r="J10" s="100"/>
      <c r="K10" s="105"/>
      <c r="P10" s="55"/>
    </row>
    <row r="11" spans="1:16" x14ac:dyDescent="0.2">
      <c r="B11" s="97" t="s">
        <v>24</v>
      </c>
      <c r="C11" s="97"/>
      <c r="D11" s="106">
        <f>SUM(D8:D10)</f>
        <v>4026.5999999999995</v>
      </c>
      <c r="E11" s="107">
        <f>SUM(E8:E10)</f>
        <v>9457.5</v>
      </c>
      <c r="F11" s="55"/>
      <c r="G11" s="106">
        <f>SUM(G8:G10)</f>
        <v>6456.7500000000009</v>
      </c>
      <c r="H11" s="107">
        <f>SUM(H8:H10)</f>
        <v>18436.949999999997</v>
      </c>
      <c r="I11" s="100"/>
      <c r="J11" s="100"/>
      <c r="K11" s="41"/>
      <c r="P11" s="55"/>
    </row>
    <row r="12" spans="1:16" x14ac:dyDescent="0.2">
      <c r="D12" s="98"/>
      <c r="E12" s="99"/>
      <c r="G12" s="98"/>
      <c r="H12" s="99"/>
      <c r="I12" s="108"/>
      <c r="J12" s="108"/>
      <c r="K12" s="41"/>
    </row>
    <row r="13" spans="1:16" x14ac:dyDescent="0.2">
      <c r="A13" s="97" t="s">
        <v>57</v>
      </c>
      <c r="B13" s="40" t="s">
        <v>21</v>
      </c>
      <c r="D13" s="98">
        <f>'2018-19 Resident Detail'!B22</f>
        <v>1064.05</v>
      </c>
      <c r="E13" s="99">
        <f>'2018-19 Non-Resident Detail '!B22</f>
        <v>2729.25</v>
      </c>
      <c r="F13" s="55"/>
      <c r="G13" s="98">
        <f>'2018-19 Resident Detail'!G22</f>
        <v>1874.1000000000004</v>
      </c>
      <c r="H13" s="99">
        <f>'2018-19 Non-Resident Detail '!G22</f>
        <v>5722.3999999999987</v>
      </c>
      <c r="I13" s="100"/>
      <c r="J13" s="100"/>
      <c r="K13" s="109"/>
    </row>
    <row r="14" spans="1:16" x14ac:dyDescent="0.2">
      <c r="B14" s="40" t="s">
        <v>22</v>
      </c>
      <c r="D14" s="98">
        <f>'2018-19 Resident Detail'!C22</f>
        <v>135.4</v>
      </c>
      <c r="E14" s="99">
        <f>'2018-19 Non-Resident Detail '!C22</f>
        <v>280.50000000000006</v>
      </c>
      <c r="F14" s="55"/>
      <c r="G14" s="98">
        <f>'2018-19 Resident Detail'!H22</f>
        <v>135.4</v>
      </c>
      <c r="H14" s="99">
        <f>'2018-19 Non-Resident Detail '!H22</f>
        <v>280.50000000000006</v>
      </c>
      <c r="I14" s="100"/>
      <c r="J14" s="100"/>
      <c r="K14" s="41"/>
    </row>
    <row r="15" spans="1:16" ht="15" x14ac:dyDescent="0.35">
      <c r="B15" s="40" t="s">
        <v>56</v>
      </c>
      <c r="D15" s="102">
        <f>'2018-19 Resident Detail'!D22</f>
        <v>142.75000000000003</v>
      </c>
      <c r="E15" s="103">
        <f>'2018-19 Non-Resident Detail '!D22</f>
        <v>142.75000000000003</v>
      </c>
      <c r="F15" s="104"/>
      <c r="G15" s="102">
        <f>'2018-19 Resident Detail'!I22</f>
        <v>142.75000000000003</v>
      </c>
      <c r="H15" s="103">
        <f>'2018-19 Non-Resident Detail '!I22</f>
        <v>142.75000000000003</v>
      </c>
      <c r="I15" s="100"/>
      <c r="J15" s="100"/>
      <c r="K15" s="41"/>
    </row>
    <row r="16" spans="1:16" x14ac:dyDescent="0.2">
      <c r="B16" s="97" t="s">
        <v>24</v>
      </c>
      <c r="C16" s="97"/>
      <c r="D16" s="110">
        <f>SUM(D13:D15)</f>
        <v>1342.2</v>
      </c>
      <c r="E16" s="111">
        <f>SUM(E13:E15)</f>
        <v>3152.5</v>
      </c>
      <c r="F16" s="55"/>
      <c r="G16" s="110">
        <f>SUM(G13:G15)</f>
        <v>2152.2500000000005</v>
      </c>
      <c r="H16" s="111">
        <f>SUM(H13:H15)</f>
        <v>6145.6499999999987</v>
      </c>
      <c r="I16" s="100"/>
      <c r="J16" s="100"/>
      <c r="K16" s="41"/>
    </row>
    <row r="17" spans="1:11" x14ac:dyDescent="0.2">
      <c r="B17" s="97"/>
      <c r="C17" s="97"/>
      <c r="D17" s="112"/>
      <c r="E17" s="113"/>
      <c r="G17" s="112"/>
      <c r="H17" s="113"/>
      <c r="I17" s="114"/>
      <c r="J17" s="114"/>
      <c r="K17" s="41"/>
    </row>
    <row r="18" spans="1:11" x14ac:dyDescent="0.2">
      <c r="D18" s="170" t="s">
        <v>58</v>
      </c>
      <c r="E18" s="171"/>
      <c r="G18" s="170" t="s">
        <v>58</v>
      </c>
      <c r="H18" s="171"/>
      <c r="I18" s="94"/>
      <c r="J18" s="94"/>
      <c r="K18" s="41"/>
    </row>
    <row r="19" spans="1:11" x14ac:dyDescent="0.2">
      <c r="A19" s="97" t="s">
        <v>59</v>
      </c>
      <c r="B19" s="40" t="s">
        <v>21</v>
      </c>
      <c r="D19" s="98">
        <f>'2018-19 Resident Detail'!B8</f>
        <v>85.02</v>
      </c>
      <c r="E19" s="99">
        <f>'2018-19 Non-Resident Detail '!B8</f>
        <v>248.3</v>
      </c>
      <c r="F19" s="55"/>
      <c r="G19" s="98">
        <f>'2018-19 Resident Detail'!G8</f>
        <v>187.41</v>
      </c>
      <c r="H19" s="99">
        <f>'2018-19 Non-Resident Detail '!G8</f>
        <v>572.24</v>
      </c>
      <c r="I19" s="100"/>
      <c r="J19" s="100"/>
    </row>
    <row r="20" spans="1:11" x14ac:dyDescent="0.2">
      <c r="B20" s="40" t="s">
        <v>22</v>
      </c>
      <c r="D20" s="98">
        <f>'2018-19 Resident Detail'!C8</f>
        <v>11.51</v>
      </c>
      <c r="E20" s="99">
        <f>'2018-19 Non-Resident Detail '!C8</f>
        <v>25.65</v>
      </c>
      <c r="F20" s="55"/>
      <c r="G20" s="98">
        <f>'2018-19 Resident Detail'!H8</f>
        <v>11.51</v>
      </c>
      <c r="H20" s="99">
        <f>'2018-19 Non-Resident Detail '!H8</f>
        <v>25.65</v>
      </c>
      <c r="I20" s="100"/>
      <c r="J20" s="100"/>
      <c r="K20" s="41"/>
    </row>
    <row r="21" spans="1:11" ht="15" x14ac:dyDescent="0.35">
      <c r="B21" s="40" t="s">
        <v>56</v>
      </c>
      <c r="D21" s="102">
        <f>'2018-19 Resident Detail'!D8</f>
        <v>11.06</v>
      </c>
      <c r="E21" s="103">
        <f>'2018-19 Non-Resident Detail '!D8</f>
        <v>11.06</v>
      </c>
      <c r="F21" s="55"/>
      <c r="G21" s="102">
        <f>'2018-19 Resident Detail'!I8</f>
        <v>11.06</v>
      </c>
      <c r="H21" s="103">
        <f>'2018-19 Non-Resident Detail '!I8</f>
        <v>11.06</v>
      </c>
      <c r="I21" s="100"/>
      <c r="J21" s="100"/>
      <c r="K21" s="41"/>
    </row>
    <row r="22" spans="1:11" x14ac:dyDescent="0.2">
      <c r="B22" s="97" t="s">
        <v>24</v>
      </c>
      <c r="C22" s="97"/>
      <c r="D22" s="106">
        <f>SUM(D19:D21)</f>
        <v>107.59</v>
      </c>
      <c r="E22" s="107">
        <f>SUM(E19:E21)</f>
        <v>285.01</v>
      </c>
      <c r="F22" s="55"/>
      <c r="G22" s="106">
        <f>SUM(G19:G21)</f>
        <v>209.98</v>
      </c>
      <c r="H22" s="107">
        <f>SUM(H19:H21)</f>
        <v>608.94999999999993</v>
      </c>
      <c r="I22" s="100"/>
      <c r="J22" s="100"/>
      <c r="K22" s="41"/>
    </row>
    <row r="23" spans="1:11" x14ac:dyDescent="0.2">
      <c r="B23" s="97"/>
      <c r="C23" s="97"/>
      <c r="D23" s="115"/>
      <c r="E23" s="113"/>
      <c r="G23" s="115"/>
      <c r="H23" s="113"/>
      <c r="I23" s="114"/>
      <c r="J23" s="114"/>
      <c r="K23" s="41"/>
    </row>
    <row r="24" spans="1:11" ht="30.75" customHeight="1" x14ac:dyDescent="0.2">
      <c r="C24" s="97"/>
      <c r="D24" s="172" t="s">
        <v>60</v>
      </c>
      <c r="E24" s="173"/>
      <c r="G24" s="172" t="s">
        <v>60</v>
      </c>
      <c r="H24" s="173"/>
      <c r="I24" s="94"/>
      <c r="J24" s="94"/>
    </row>
    <row r="25" spans="1:11" x14ac:dyDescent="0.2">
      <c r="A25" s="97" t="s">
        <v>59</v>
      </c>
      <c r="B25" s="40" t="s">
        <v>21</v>
      </c>
      <c r="D25" s="98">
        <f>'2018-19 Resident Detail'!B18-'2018-19 Resident Detail'!B17</f>
        <v>42.769999999999982</v>
      </c>
      <c r="E25" s="99">
        <f>'2018-19 Non-Resident Detail '!B18-'2018-19 Non-Resident Detail '!B17</f>
        <v>49.25</v>
      </c>
      <c r="F25" s="55"/>
      <c r="G25" s="98">
        <f>'2018-19 Resident Detail'!G18-'2018-19 Resident Detail'!G17</f>
        <v>0</v>
      </c>
      <c r="H25" s="99">
        <f>'2018-19 Non-Resident Detail '!G18-'2018-19 Non-Resident Detail '!G17</f>
        <v>0</v>
      </c>
      <c r="I25" s="100"/>
      <c r="J25" s="100"/>
      <c r="K25" s="41"/>
    </row>
    <row r="26" spans="1:11" x14ac:dyDescent="0.2">
      <c r="B26" s="40" t="s">
        <v>22</v>
      </c>
      <c r="D26" s="98">
        <f>'2018-19 Resident Detail'!C18-'2018-19 Resident Detail'!C17</f>
        <v>4.0600000000000023</v>
      </c>
      <c r="E26" s="99">
        <f>'2018-19 Non-Resident Detail '!C18-'2018-19 Non-Resident Detail '!C17</f>
        <v>4.8000000000000114</v>
      </c>
      <c r="F26" s="55"/>
      <c r="G26" s="98">
        <f>'2018-19 Resident Detail'!H18-'2018-19 Resident Detail'!H17</f>
        <v>4.0600000000000023</v>
      </c>
      <c r="H26" s="99">
        <f>'2018-19 Non-Resident Detail '!H18-'2018-19 Non-Resident Detail '!H17</f>
        <v>4.8000000000000114</v>
      </c>
      <c r="I26" s="100"/>
      <c r="J26" s="100"/>
      <c r="K26" s="41"/>
    </row>
    <row r="27" spans="1:11" ht="15" x14ac:dyDescent="0.35">
      <c r="B27" s="40" t="s">
        <v>56</v>
      </c>
      <c r="D27" s="102">
        <f>'2018-19 Resident Detail'!D18-'2018-19 Resident Detail'!D17</f>
        <v>6.4299999999999926</v>
      </c>
      <c r="E27" s="103">
        <f>'2018-19 Non-Resident Detail '!D18-'2018-19 Non-Resident Detail '!D17</f>
        <v>6.4299999999999926</v>
      </c>
      <c r="F27" s="55"/>
      <c r="G27" s="102">
        <f>'2018-19 Resident Detail'!I18-'2018-19 Resident Detail'!I17</f>
        <v>6.4299999999999926</v>
      </c>
      <c r="H27" s="103">
        <f>'2018-19 Non-Resident Detail '!I18-'2018-19 Non-Resident Detail '!I17</f>
        <v>6.4299999999999926</v>
      </c>
      <c r="I27" s="100"/>
      <c r="J27" s="100"/>
      <c r="K27" s="41"/>
    </row>
    <row r="28" spans="1:11" x14ac:dyDescent="0.2">
      <c r="B28" s="97" t="s">
        <v>24</v>
      </c>
      <c r="D28" s="110">
        <f>SUM(D25:D27)</f>
        <v>53.259999999999977</v>
      </c>
      <c r="E28" s="111">
        <f>SUM(E25:E27)</f>
        <v>60.480000000000004</v>
      </c>
      <c r="F28" s="55"/>
      <c r="G28" s="110">
        <f>SUM(G25:G27)</f>
        <v>10.489999999999995</v>
      </c>
      <c r="H28" s="111">
        <f>SUM(H25:H27)</f>
        <v>11.230000000000004</v>
      </c>
      <c r="I28" s="100"/>
      <c r="J28" s="100"/>
      <c r="K28" s="41"/>
    </row>
    <row r="29" spans="1:11" x14ac:dyDescent="0.2">
      <c r="E29" s="74"/>
      <c r="G29" s="93"/>
      <c r="H29" s="74"/>
      <c r="J29" s="116"/>
      <c r="K29" s="41"/>
    </row>
    <row r="30" spans="1:11" ht="15" x14ac:dyDescent="0.35">
      <c r="A30" s="97" t="s">
        <v>61</v>
      </c>
      <c r="D30" s="174" t="s">
        <v>62</v>
      </c>
      <c r="E30" s="174"/>
      <c r="F30" s="117"/>
      <c r="G30" s="174" t="s">
        <v>62</v>
      </c>
      <c r="H30" s="174"/>
      <c r="I30" s="117"/>
      <c r="J30" s="116"/>
      <c r="K30" s="41"/>
    </row>
    <row r="31" spans="1:11" x14ac:dyDescent="0.2">
      <c r="B31" s="40" t="s">
        <v>63</v>
      </c>
      <c r="D31" s="118">
        <f>D19+D20</f>
        <v>96.53</v>
      </c>
      <c r="E31" s="118">
        <f>E19+E20</f>
        <v>273.95</v>
      </c>
      <c r="F31" s="55"/>
      <c r="G31" s="118">
        <f>G19+G20</f>
        <v>198.92</v>
      </c>
      <c r="H31" s="118">
        <f>H19+H20</f>
        <v>597.89</v>
      </c>
      <c r="I31" s="100"/>
      <c r="J31" s="116"/>
      <c r="K31" s="41"/>
    </row>
    <row r="32" spans="1:11" ht="12.75" customHeight="1" x14ac:dyDescent="0.2">
      <c r="D32" s="120"/>
      <c r="E32" s="120"/>
      <c r="F32" s="121"/>
      <c r="G32" s="121"/>
      <c r="H32" s="121"/>
      <c r="I32" s="121"/>
      <c r="J32" s="116"/>
    </row>
    <row r="33" spans="1:16" ht="22.5" customHeight="1" x14ac:dyDescent="0.2">
      <c r="A33" s="97" t="s">
        <v>64</v>
      </c>
      <c r="F33" s="119"/>
      <c r="H33" s="119"/>
      <c r="I33" s="119"/>
      <c r="J33" s="116"/>
    </row>
    <row r="34" spans="1:16" ht="15.75" x14ac:dyDescent="0.25">
      <c r="D34" s="165" t="s">
        <v>78</v>
      </c>
      <c r="E34" s="165"/>
      <c r="F34" s="152"/>
      <c r="G34" s="166"/>
      <c r="H34" s="166"/>
      <c r="I34" s="152"/>
      <c r="J34" s="116"/>
    </row>
    <row r="35" spans="1:16" ht="15.75" x14ac:dyDescent="0.25">
      <c r="D35" s="122" t="s">
        <v>65</v>
      </c>
      <c r="E35" s="123" t="s">
        <v>66</v>
      </c>
      <c r="F35" s="152"/>
      <c r="G35" s="124"/>
      <c r="H35" s="125"/>
      <c r="I35" s="125"/>
      <c r="J35" s="116"/>
    </row>
    <row r="36" spans="1:16" ht="15.75" x14ac:dyDescent="0.2">
      <c r="B36" s="126" t="s">
        <v>67</v>
      </c>
      <c r="C36" s="127"/>
      <c r="D36" s="128" t="s">
        <v>68</v>
      </c>
      <c r="E36" s="129">
        <f>ROUND(D22*0.5, 0)</f>
        <v>54</v>
      </c>
      <c r="F36" s="130"/>
      <c r="G36" s="127"/>
      <c r="H36" s="148"/>
      <c r="I36" s="100"/>
      <c r="J36" s="116"/>
    </row>
    <row r="37" spans="1:16" x14ac:dyDescent="0.2">
      <c r="B37" s="126" t="s">
        <v>69</v>
      </c>
      <c r="C37" s="127"/>
      <c r="D37" s="128"/>
      <c r="E37" s="129">
        <f>ROUND(E36/15,2)</f>
        <v>3.6</v>
      </c>
      <c r="F37" s="131"/>
      <c r="G37" s="127"/>
      <c r="H37" s="148"/>
      <c r="I37" s="131"/>
      <c r="J37" s="116"/>
    </row>
    <row r="38" spans="1:16" ht="33.75" x14ac:dyDescent="0.2">
      <c r="B38" s="132" t="s">
        <v>70</v>
      </c>
      <c r="C38" s="133"/>
      <c r="D38" s="134" t="s">
        <v>71</v>
      </c>
      <c r="E38" s="135" t="s">
        <v>72</v>
      </c>
      <c r="F38" s="119"/>
      <c r="G38" s="136"/>
      <c r="H38" s="135"/>
      <c r="I38" s="135"/>
      <c r="J38" s="116"/>
    </row>
    <row r="39" spans="1:16" ht="76.5" x14ac:dyDescent="0.2">
      <c r="B39" s="137" t="s">
        <v>85</v>
      </c>
      <c r="C39" s="133"/>
      <c r="D39" s="138" t="s">
        <v>86</v>
      </c>
      <c r="E39" s="139" t="s">
        <v>73</v>
      </c>
      <c r="F39" s="119"/>
      <c r="G39" s="138"/>
      <c r="H39" s="139"/>
      <c r="I39" s="135"/>
      <c r="J39" s="116"/>
    </row>
    <row r="40" spans="1:16" ht="67.5" x14ac:dyDescent="0.2">
      <c r="B40" s="126" t="s">
        <v>75</v>
      </c>
      <c r="C40" s="126"/>
      <c r="D40" s="138" t="s">
        <v>76</v>
      </c>
      <c r="E40" s="140">
        <f>ROUND(D16*25%, 1)</f>
        <v>335.6</v>
      </c>
      <c r="F40" s="119"/>
      <c r="G40" s="138"/>
      <c r="H40" s="140"/>
      <c r="I40" s="141"/>
      <c r="L40" s="142"/>
      <c r="P40" s="105"/>
    </row>
    <row r="41" spans="1:16" ht="11.45" customHeight="1" x14ac:dyDescent="0.35">
      <c r="A41" s="143"/>
      <c r="B41" s="143"/>
      <c r="C41" s="143"/>
      <c r="D41" s="143"/>
      <c r="E41" s="144"/>
      <c r="F41" s="143"/>
      <c r="G41" s="143"/>
      <c r="H41" s="143"/>
      <c r="I41" s="145"/>
      <c r="J41" s="145"/>
      <c r="K41" s="145"/>
      <c r="L41" s="146"/>
      <c r="P41" s="105"/>
    </row>
    <row r="42" spans="1:16" ht="27.95" customHeight="1" x14ac:dyDescent="0.35">
      <c r="A42" s="168" t="s">
        <v>74</v>
      </c>
      <c r="B42" s="168"/>
      <c r="C42" s="168"/>
      <c r="D42" s="168"/>
      <c r="E42" s="168"/>
      <c r="F42" s="168"/>
      <c r="G42" s="168"/>
      <c r="H42" s="168"/>
      <c r="I42" s="145"/>
      <c r="J42" s="145"/>
      <c r="K42" s="145"/>
      <c r="L42" s="146"/>
      <c r="P42" s="105"/>
    </row>
    <row r="43" spans="1:16" ht="15" x14ac:dyDescent="0.35">
      <c r="I43" s="145"/>
      <c r="J43" s="145"/>
      <c r="K43" s="145"/>
      <c r="L43" s="146"/>
      <c r="P43" s="105"/>
    </row>
    <row r="45" spans="1:16" ht="27" customHeight="1" x14ac:dyDescent="0.2">
      <c r="I45" s="147"/>
    </row>
    <row r="46" spans="1:16" x14ac:dyDescent="0.2">
      <c r="A46" s="169"/>
      <c r="B46" s="169"/>
      <c r="C46" s="169"/>
      <c r="D46" s="169"/>
      <c r="E46" s="169"/>
      <c r="F46" s="169"/>
      <c r="G46" s="169"/>
      <c r="H46" s="169"/>
    </row>
    <row r="47" spans="1:16" x14ac:dyDescent="0.2">
      <c r="A47" s="169"/>
      <c r="B47" s="169"/>
      <c r="C47" s="169"/>
      <c r="D47" s="169"/>
      <c r="E47" s="169"/>
      <c r="F47" s="169"/>
      <c r="G47" s="169"/>
      <c r="H47" s="169"/>
    </row>
  </sheetData>
  <mergeCells count="17">
    <mergeCell ref="D6:E6"/>
    <mergeCell ref="G6:H6"/>
    <mergeCell ref="D34:E34"/>
    <mergeCell ref="G34:H34"/>
    <mergeCell ref="A42:H42"/>
    <mergeCell ref="A46:H47"/>
    <mergeCell ref="D18:E18"/>
    <mergeCell ref="G18:H18"/>
    <mergeCell ref="D24:E24"/>
    <mergeCell ref="G24:H24"/>
    <mergeCell ref="D30:E30"/>
    <mergeCell ref="G30:H30"/>
    <mergeCell ref="A1:H1"/>
    <mergeCell ref="A2:H2"/>
    <mergeCell ref="D3:E3"/>
    <mergeCell ref="G3:H3"/>
    <mergeCell ref="J3:K3"/>
  </mergeCells>
  <printOptions horizontalCentered="1"/>
  <pageMargins left="0.25" right="0.17" top="0.64" bottom="0.5" header="0.2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13" sqref="B13"/>
    </sheetView>
  </sheetViews>
  <sheetFormatPr defaultColWidth="9.140625" defaultRowHeight="15.75" x14ac:dyDescent="0.25"/>
  <cols>
    <col min="1" max="2" width="9.140625" style="1"/>
    <col min="3" max="4" width="9.85546875" style="1" customWidth="1"/>
    <col min="5" max="5" width="11.140625" style="1" customWidth="1"/>
    <col min="6" max="16384" width="9.140625" style="1"/>
  </cols>
  <sheetData>
    <row r="1" spans="1:7" x14ac:dyDescent="0.25">
      <c r="E1" s="1">
        <v>0.95</v>
      </c>
    </row>
    <row r="2" spans="1:7" x14ac:dyDescent="0.25">
      <c r="A2" s="1">
        <v>1</v>
      </c>
      <c r="B2" s="6">
        <v>85.68</v>
      </c>
      <c r="C2" s="6"/>
      <c r="D2" s="6"/>
    </row>
    <row r="3" spans="1:7" x14ac:dyDescent="0.25">
      <c r="A3" s="1">
        <v>2</v>
      </c>
      <c r="B3" s="6">
        <v>171.36</v>
      </c>
      <c r="C3" s="6"/>
      <c r="D3" s="6"/>
    </row>
    <row r="4" spans="1:7" x14ac:dyDescent="0.25">
      <c r="A4" s="1">
        <v>3</v>
      </c>
      <c r="B4" s="6">
        <v>257.04000000000002</v>
      </c>
      <c r="C4" s="6"/>
      <c r="D4" s="6"/>
    </row>
    <row r="5" spans="1:7" x14ac:dyDescent="0.25">
      <c r="A5" s="1">
        <v>4</v>
      </c>
      <c r="B5" s="6">
        <v>342.72</v>
      </c>
      <c r="C5" s="6"/>
      <c r="D5" s="6"/>
    </row>
    <row r="6" spans="1:7" x14ac:dyDescent="0.25">
      <c r="A6" s="1">
        <v>5</v>
      </c>
      <c r="B6" s="6">
        <v>428.4</v>
      </c>
      <c r="C6" s="6"/>
      <c r="D6" s="6"/>
    </row>
    <row r="7" spans="1:7" x14ac:dyDescent="0.25">
      <c r="A7" s="1">
        <v>6</v>
      </c>
      <c r="B7" s="6">
        <v>514.08000000000004</v>
      </c>
      <c r="C7" s="6"/>
      <c r="D7" s="6"/>
    </row>
    <row r="8" spans="1:7" x14ac:dyDescent="0.25">
      <c r="A8" s="1">
        <v>7</v>
      </c>
      <c r="B8" s="6">
        <v>599.76</v>
      </c>
      <c r="C8" s="6"/>
      <c r="D8" s="6"/>
    </row>
    <row r="9" spans="1:7" x14ac:dyDescent="0.25">
      <c r="A9" s="1">
        <v>8</v>
      </c>
      <c r="B9" s="6">
        <v>685.44</v>
      </c>
      <c r="C9" s="6"/>
      <c r="D9" s="6"/>
    </row>
    <row r="10" spans="1:7" x14ac:dyDescent="0.25">
      <c r="A10" s="1">
        <v>9</v>
      </c>
      <c r="B10" s="6">
        <v>771.12</v>
      </c>
      <c r="C10" s="6"/>
      <c r="D10" s="6"/>
    </row>
    <row r="11" spans="1:7" x14ac:dyDescent="0.25">
      <c r="A11" s="1">
        <v>10</v>
      </c>
      <c r="B11" s="6">
        <v>856.8</v>
      </c>
      <c r="C11" s="6"/>
      <c r="D11" s="6"/>
      <c r="E11" s="1">
        <f>ROUND(B11*E1, 2)</f>
        <v>813.96</v>
      </c>
    </row>
    <row r="12" spans="1:7" x14ac:dyDescent="0.25">
      <c r="A12" s="1">
        <v>11</v>
      </c>
      <c r="B12" s="6">
        <v>899.91</v>
      </c>
      <c r="C12" s="6"/>
      <c r="D12" s="6"/>
    </row>
    <row r="13" spans="1:7" x14ac:dyDescent="0.25">
      <c r="A13" s="1">
        <v>12</v>
      </c>
      <c r="B13" s="6">
        <v>943.02</v>
      </c>
      <c r="C13" s="6"/>
      <c r="D13" s="6"/>
    </row>
    <row r="14" spans="1:7" x14ac:dyDescent="0.25">
      <c r="A14" s="1">
        <v>13</v>
      </c>
      <c r="B14" s="6">
        <v>986.13</v>
      </c>
      <c r="C14" s="6"/>
      <c r="D14" s="6"/>
    </row>
    <row r="15" spans="1:7" x14ac:dyDescent="0.25">
      <c r="A15" s="1">
        <v>14</v>
      </c>
      <c r="B15" s="6">
        <v>1029.24</v>
      </c>
      <c r="C15" s="6"/>
      <c r="D15" s="6"/>
    </row>
    <row r="16" spans="1:7" x14ac:dyDescent="0.25">
      <c r="A16" s="1">
        <v>15</v>
      </c>
      <c r="B16" s="6">
        <v>1072.3499999999999</v>
      </c>
      <c r="C16" s="6">
        <f>(B16-B11)/5</f>
        <v>43.109999999999992</v>
      </c>
      <c r="D16" s="6"/>
      <c r="E16" s="1">
        <f>ROUND(B16*E1, 2)</f>
        <v>1018.73</v>
      </c>
      <c r="F16" s="1">
        <f>E16-E11</f>
        <v>204.76999999999998</v>
      </c>
      <c r="G16" s="1">
        <f>F16/5</f>
        <v>40.953999999999994</v>
      </c>
    </row>
    <row r="17" spans="1:4" x14ac:dyDescent="0.25">
      <c r="A17" s="1">
        <v>16</v>
      </c>
      <c r="B17" s="6">
        <v>1115.46</v>
      </c>
      <c r="C17" s="6"/>
      <c r="D17" s="6"/>
    </row>
    <row r="18" spans="1:4" x14ac:dyDescent="0.25">
      <c r="A18" s="1">
        <v>17</v>
      </c>
      <c r="B18" s="6">
        <v>1158.57</v>
      </c>
      <c r="C18" s="6"/>
      <c r="D18" s="6"/>
    </row>
    <row r="19" spans="1:4" x14ac:dyDescent="0.25">
      <c r="A19" s="1">
        <v>18</v>
      </c>
      <c r="B19" s="6">
        <v>1201.68</v>
      </c>
      <c r="C19" s="6"/>
      <c r="D19" s="6"/>
    </row>
    <row r="20" spans="1:4" x14ac:dyDescent="0.25">
      <c r="A20" s="1">
        <v>19</v>
      </c>
      <c r="B20" s="6">
        <v>1297.94</v>
      </c>
      <c r="C20" s="6"/>
      <c r="D20" s="6"/>
    </row>
    <row r="21" spans="1:4" x14ac:dyDescent="0.25">
      <c r="A21" s="1">
        <v>20</v>
      </c>
      <c r="B21" s="6">
        <v>1394.2</v>
      </c>
      <c r="C21" s="6"/>
      <c r="D21" s="6"/>
    </row>
    <row r="22" spans="1:4" x14ac:dyDescent="0.25">
      <c r="A22" s="1">
        <v>21</v>
      </c>
      <c r="B22" s="6">
        <v>1490.46</v>
      </c>
      <c r="C22" s="6"/>
      <c r="D22" s="6"/>
    </row>
    <row r="23" spans="1:4" x14ac:dyDescent="0.25">
      <c r="A23" s="1">
        <v>22</v>
      </c>
      <c r="B23" s="6">
        <v>1586.72</v>
      </c>
      <c r="C23" s="6"/>
      <c r="D23" s="6"/>
    </row>
    <row r="24" spans="1:4" x14ac:dyDescent="0.25">
      <c r="A24" s="1">
        <v>23</v>
      </c>
      <c r="B24" s="6">
        <v>1682.98</v>
      </c>
      <c r="C24" s="6"/>
      <c r="D24" s="6"/>
    </row>
    <row r="25" spans="1:4" x14ac:dyDescent="0.25">
      <c r="A25" s="1">
        <v>24</v>
      </c>
      <c r="B25" s="6">
        <v>1779.24</v>
      </c>
      <c r="C25" s="6"/>
      <c r="D25" s="6"/>
    </row>
    <row r="26" spans="1:4" x14ac:dyDescent="0.25">
      <c r="A26" s="1">
        <v>25</v>
      </c>
      <c r="B26" s="6">
        <v>1875.5</v>
      </c>
      <c r="C26" s="6"/>
      <c r="D2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Test</vt:lpstr>
      <vt:lpstr>2018-19 Lower Res</vt:lpstr>
      <vt:lpstr>2018-19 Lower NonRes - $</vt:lpstr>
      <vt:lpstr>2018-19 Upper Res</vt:lpstr>
      <vt:lpstr>2018-19 Upper NonRes - $</vt:lpstr>
      <vt:lpstr>2018-19 Resident Detail</vt:lpstr>
      <vt:lpstr>2018-19 Non-Resident Detail </vt:lpstr>
      <vt:lpstr>18-19 Tuition Summary </vt:lpstr>
      <vt:lpstr>Sheet2</vt:lpstr>
      <vt:lpstr>Sheet3</vt:lpstr>
      <vt:lpstr>'18-19 Tuition Summary '!Print_Area</vt:lpstr>
      <vt:lpstr>'2018-19 Non-Resident Detail '!Print_Area</vt:lpstr>
      <vt:lpstr>'2018-19 Resident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Myhre</dc:creator>
  <cp:lastModifiedBy>Cherie Berthon</cp:lastModifiedBy>
  <cp:lastPrinted>2018-05-07T19:50:28Z</cp:lastPrinted>
  <dcterms:created xsi:type="dcterms:W3CDTF">2016-03-02T18:36:10Z</dcterms:created>
  <dcterms:modified xsi:type="dcterms:W3CDTF">2018-05-24T17:34:38Z</dcterms:modified>
</cp:coreProperties>
</file>